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5.xml" ContentType="application/vnd.openxmlformats-officedocument.spreadsheetml.comments+xml"/>
  <Override PartName="/xl/drawings/drawing9.xml" ContentType="application/vnd.openxmlformats-officedocument.drawing+xml"/>
  <Override PartName="/xl/comments6.xml" ContentType="application/vnd.openxmlformats-officedocument.spreadsheetml.comments+xml"/>
  <Override PartName="/xl/drawings/drawing10.xml" ContentType="application/vnd.openxmlformats-officedocument.drawing+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WALLTOPIA\Sales\ORDER LIST FOR HOLDS\"/>
    </mc:Choice>
  </mc:AlternateContent>
  <xr:revisionPtr revIDLastSave="0" documentId="13_ncr:1_{72655B47-E72D-4B69-ABD5-D6772FF70EAB}" xr6:coauthVersionLast="36" xr6:coauthVersionMax="47" xr10:uidLastSave="{00000000-0000-0000-0000-000000000000}"/>
  <bookViews>
    <workbookView xWindow="0" yWindow="0" windowWidth="23040" windowHeight="8940" tabRatio="830" activeTab="1" xr2:uid="{00000000-000D-0000-FFFF-FFFF00000000}"/>
  </bookViews>
  <sheets>
    <sheet name="Summary" sheetId="1" r:id="rId1"/>
    <sheet name="HRT by ARTIST" sheetId="2" r:id="rId2"/>
    <sheet name="HRT polyester" sheetId="3" r:id="rId3"/>
    <sheet name="HRT PU" sheetId="4" r:id="rId4"/>
    <sheet name="HRT volumes" sheetId="5" r:id="rId5"/>
    <sheet name="B SPECIAL PU" sheetId="6" r:id="rId6"/>
    <sheet name="Fiction polyester" sheetId="7" r:id="rId7"/>
    <sheet name="Fiction PU" sheetId="8" r:id="rId8"/>
    <sheet name="Fiction volumes" sheetId="9" r:id="rId9"/>
    <sheet name="300 holds PU" sheetId="10" r:id="rId10"/>
    <sheet name="Train and bolts" sheetId="11" r:id="rId11"/>
  </sheets>
  <externalReferences>
    <externalReference r:id="rId12"/>
  </externalReferences>
  <calcPr calcId="191029"/>
</workbook>
</file>

<file path=xl/calcChain.xml><?xml version="1.0" encoding="utf-8"?>
<calcChain xmlns="http://schemas.openxmlformats.org/spreadsheetml/2006/main">
  <c r="AA19" i="8" l="1"/>
  <c r="Z19" i="8"/>
  <c r="AA13" i="8"/>
  <c r="Z13" i="8"/>
  <c r="M6" i="7"/>
  <c r="M7" i="7"/>
  <c r="M8" i="7"/>
  <c r="AB8" i="7" s="1"/>
  <c r="M9" i="7"/>
  <c r="M10" i="7"/>
  <c r="BC10" i="7" s="1"/>
  <c r="M11" i="7"/>
  <c r="AV11" i="7" s="1"/>
  <c r="M12" i="7"/>
  <c r="M14" i="7"/>
  <c r="M15" i="7"/>
  <c r="BC15" i="7" s="1"/>
  <c r="M16" i="7"/>
  <c r="AV16" i="7" s="1"/>
  <c r="M17" i="7"/>
  <c r="BC17" i="7" s="1"/>
  <c r="M18" i="7"/>
  <c r="AW18" i="7" s="1"/>
  <c r="M20" i="7"/>
  <c r="BC20" i="7" s="1"/>
  <c r="M21" i="7"/>
  <c r="M22" i="7"/>
  <c r="BC22" i="7" s="1"/>
  <c r="M23" i="7"/>
  <c r="M24" i="7"/>
  <c r="M26" i="7"/>
  <c r="AW26" i="7" s="1"/>
  <c r="M27" i="7"/>
  <c r="AB27" i="7" s="1"/>
  <c r="M29" i="7"/>
  <c r="BB29" i="7" s="1"/>
  <c r="M30" i="7"/>
  <c r="M31" i="7"/>
  <c r="BD31" i="7" s="1"/>
  <c r="M32" i="7"/>
  <c r="AZ32" i="7" s="1"/>
  <c r="M33" i="7"/>
  <c r="AM33" i="7" s="1"/>
  <c r="M34" i="7"/>
  <c r="M35" i="7"/>
  <c r="M36" i="7"/>
  <c r="M37" i="7"/>
  <c r="AT37" i="7" s="1"/>
  <c r="M38" i="7"/>
  <c r="M39" i="7"/>
  <c r="M40" i="7"/>
  <c r="AV40" i="7" s="1"/>
  <c r="M41" i="7"/>
  <c r="AB41" i="7" s="1"/>
  <c r="M42" i="7"/>
  <c r="AM42" i="7" s="1"/>
  <c r="M43" i="7"/>
  <c r="BB43" i="7" s="1"/>
  <c r="M44" i="7"/>
  <c r="M45" i="7"/>
  <c r="BE45" i="7" s="1"/>
  <c r="M46" i="7"/>
  <c r="M47" i="7"/>
  <c r="BB47" i="7" s="1"/>
  <c r="M48" i="7"/>
  <c r="AT48" i="7" s="1"/>
  <c r="M49" i="7"/>
  <c r="M50" i="7"/>
  <c r="BC50" i="7" s="1"/>
  <c r="M51" i="7"/>
  <c r="AP54" i="8"/>
  <c r="AA54" i="8"/>
  <c r="M52" i="8"/>
  <c r="BB52" i="8" s="1"/>
  <c r="M51" i="8"/>
  <c r="BA51" i="8" s="1"/>
  <c r="M50" i="8"/>
  <c r="AX50" i="8" s="1"/>
  <c r="M49" i="8"/>
  <c r="AR49" i="8" s="1"/>
  <c r="M48" i="8"/>
  <c r="BE48" i="8" s="1"/>
  <c r="M47" i="8"/>
  <c r="BB47" i="8" s="1"/>
  <c r="M46" i="8"/>
  <c r="BE46" i="8" s="1"/>
  <c r="M45" i="8"/>
  <c r="AY45" i="8" s="1"/>
  <c r="M44" i="8"/>
  <c r="BB44" i="8" s="1"/>
  <c r="M43" i="8"/>
  <c r="BE43" i="8" s="1"/>
  <c r="M42" i="8"/>
  <c r="AY42" i="8" s="1"/>
  <c r="M41" i="8"/>
  <c r="BC41" i="8" s="1"/>
  <c r="M40" i="8"/>
  <c r="BE40" i="8" s="1"/>
  <c r="M39" i="8"/>
  <c r="BC39" i="8" s="1"/>
  <c r="M38" i="8"/>
  <c r="Z38" i="8" s="1"/>
  <c r="M37" i="8"/>
  <c r="BC37" i="8" s="1"/>
  <c r="M36" i="8"/>
  <c r="AT36" i="8" s="1"/>
  <c r="M35" i="8"/>
  <c r="AT35" i="8" s="1"/>
  <c r="M34" i="8"/>
  <c r="AA34" i="8" s="1"/>
  <c r="M33" i="8"/>
  <c r="BE33" i="8" s="1"/>
  <c r="M32" i="8"/>
  <c r="BA32" i="8" s="1"/>
  <c r="M31" i="8"/>
  <c r="BB31" i="8" s="1"/>
  <c r="M30" i="8"/>
  <c r="AQ30" i="8" s="1"/>
  <c r="M29" i="8"/>
  <c r="Z29" i="8" s="1"/>
  <c r="BE28" i="8"/>
  <c r="BC28" i="8"/>
  <c r="BB28" i="8"/>
  <c r="BA28" i="8"/>
  <c r="AZ28" i="8"/>
  <c r="AY28" i="8"/>
  <c r="AX28" i="8"/>
  <c r="AV28" i="8"/>
  <c r="AU28" i="8"/>
  <c r="AT28" i="8"/>
  <c r="AS28" i="8"/>
  <c r="AR28" i="8"/>
  <c r="AQ28" i="8"/>
  <c r="AA28" i="8"/>
  <c r="Z28" i="8"/>
  <c r="M27" i="8"/>
  <c r="AZ27" i="8" s="1"/>
  <c r="M26" i="8"/>
  <c r="AZ26" i="8" s="1"/>
  <c r="BE25" i="8"/>
  <c r="BC25" i="8"/>
  <c r="BB25" i="8"/>
  <c r="BA25" i="8"/>
  <c r="AZ25" i="8"/>
  <c r="AY25" i="8"/>
  <c r="AX25" i="8"/>
  <c r="AV25" i="8"/>
  <c r="AU25" i="8"/>
  <c r="AT25" i="8"/>
  <c r="AS25" i="8"/>
  <c r="AR25" i="8"/>
  <c r="AQ25" i="8"/>
  <c r="AA25" i="8"/>
  <c r="Z25" i="8"/>
  <c r="M24" i="8"/>
  <c r="AZ24" i="8" s="1"/>
  <c r="M23" i="8"/>
  <c r="Z23" i="8" s="1"/>
  <c r="M22" i="8"/>
  <c r="BB22" i="8" s="1"/>
  <c r="M21" i="8"/>
  <c r="AS21" i="8" s="1"/>
  <c r="M20" i="8"/>
  <c r="AY20" i="8" s="1"/>
  <c r="BE19" i="8"/>
  <c r="BC19" i="8"/>
  <c r="BB19" i="8"/>
  <c r="BA19" i="8"/>
  <c r="AZ19" i="8"/>
  <c r="AY19" i="8"/>
  <c r="AX19" i="8"/>
  <c r="AV19" i="8"/>
  <c r="AU19" i="8"/>
  <c r="AT19" i="8"/>
  <c r="AS19" i="8"/>
  <c r="AR19" i="8"/>
  <c r="AQ19" i="8"/>
  <c r="M18" i="8"/>
  <c r="AU18" i="8" s="1"/>
  <c r="M17" i="8"/>
  <c r="AQ17" i="8" s="1"/>
  <c r="M16" i="8"/>
  <c r="AS16" i="8" s="1"/>
  <c r="M15" i="8"/>
  <c r="AZ15" i="8" s="1"/>
  <c r="M14" i="8"/>
  <c r="AS14" i="8" s="1"/>
  <c r="BE13" i="8"/>
  <c r="BC13" i="8"/>
  <c r="BB13" i="8"/>
  <c r="BA13" i="8"/>
  <c r="AZ13" i="8"/>
  <c r="AY13" i="8"/>
  <c r="AX13" i="8"/>
  <c r="AV13" i="8"/>
  <c r="AU13" i="8"/>
  <c r="AT13" i="8"/>
  <c r="AS13" i="8"/>
  <c r="AR13" i="8"/>
  <c r="AQ13" i="8"/>
  <c r="M12" i="8"/>
  <c r="AT12" i="8" s="1"/>
  <c r="M11" i="8"/>
  <c r="BA11" i="8" s="1"/>
  <c r="M10" i="8"/>
  <c r="AU10" i="8" s="1"/>
  <c r="M9" i="8"/>
  <c r="BA9" i="8" s="1"/>
  <c r="M8" i="8"/>
  <c r="AT8" i="8" s="1"/>
  <c r="M7" i="8"/>
  <c r="BA7" i="8" s="1"/>
  <c r="M6" i="8"/>
  <c r="AS6" i="8" s="1"/>
  <c r="X3" i="8"/>
  <c r="W3" i="8"/>
  <c r="V3" i="8"/>
  <c r="U3" i="8"/>
  <c r="T3" i="8"/>
  <c r="S3" i="8"/>
  <c r="R3" i="8"/>
  <c r="Q3" i="8"/>
  <c r="P3" i="8"/>
  <c r="O3" i="8"/>
  <c r="N3" i="8"/>
  <c r="AR53" i="7"/>
  <c r="AC53" i="7"/>
  <c r="AC51" i="7"/>
  <c r="BA51" i="7"/>
  <c r="AC50" i="7"/>
  <c r="AC49" i="7"/>
  <c r="AC48" i="7"/>
  <c r="AC47" i="7"/>
  <c r="AC46" i="7"/>
  <c r="AC45" i="7"/>
  <c r="AC44" i="7"/>
  <c r="AC43" i="7"/>
  <c r="AC42" i="7"/>
  <c r="AC41" i="7"/>
  <c r="AC40" i="7"/>
  <c r="AC39" i="7"/>
  <c r="AC38" i="7"/>
  <c r="BE38" i="7"/>
  <c r="AC37" i="7"/>
  <c r="AC36" i="7"/>
  <c r="AU36" i="7"/>
  <c r="AC35" i="7"/>
  <c r="AN35" i="7"/>
  <c r="AC34" i="7"/>
  <c r="AC33" i="7"/>
  <c r="AC32" i="7"/>
  <c r="AC31" i="7"/>
  <c r="AC30" i="7"/>
  <c r="AC29" i="7"/>
  <c r="BE28" i="7"/>
  <c r="BD28" i="7"/>
  <c r="BC28" i="7"/>
  <c r="BB28" i="7"/>
  <c r="BA28" i="7"/>
  <c r="AZ28" i="7"/>
  <c r="AX28" i="7"/>
  <c r="AW28" i="7"/>
  <c r="AV28" i="7"/>
  <c r="AU28" i="7"/>
  <c r="AT28" i="7"/>
  <c r="AS28" i="7"/>
  <c r="AC27" i="7"/>
  <c r="AC26" i="7"/>
  <c r="BE25" i="7"/>
  <c r="BD25" i="7"/>
  <c r="BC25" i="7"/>
  <c r="BB25" i="7"/>
  <c r="BA25" i="7"/>
  <c r="AZ25" i="7"/>
  <c r="AX25" i="7"/>
  <c r="AW25" i="7"/>
  <c r="AV25" i="7"/>
  <c r="AU25" i="7"/>
  <c r="AT25" i="7"/>
  <c r="AS25" i="7"/>
  <c r="AC24" i="7"/>
  <c r="BC24" i="7"/>
  <c r="AC23" i="7"/>
  <c r="AC22" i="7"/>
  <c r="AC21" i="7"/>
  <c r="BC21" i="7"/>
  <c r="AC20" i="7"/>
  <c r="BE19" i="7"/>
  <c r="BD19" i="7"/>
  <c r="BC19" i="7"/>
  <c r="BB19" i="7"/>
  <c r="BA19" i="7"/>
  <c r="AZ19" i="7"/>
  <c r="AX19" i="7"/>
  <c r="AW19" i="7"/>
  <c r="AV19" i="7"/>
  <c r="AU19" i="7"/>
  <c r="AT19" i="7"/>
  <c r="AS19" i="7"/>
  <c r="AC18" i="7"/>
  <c r="AC17" i="7"/>
  <c r="AC16" i="7"/>
  <c r="AC15" i="7"/>
  <c r="AC14" i="7"/>
  <c r="AT14" i="7"/>
  <c r="BE13" i="7"/>
  <c r="BD13" i="7"/>
  <c r="BC13" i="7"/>
  <c r="BB13" i="7"/>
  <c r="BA13" i="7"/>
  <c r="AZ13" i="7"/>
  <c r="AX13" i="7"/>
  <c r="AW13" i="7"/>
  <c r="AV13" i="7"/>
  <c r="AU13" i="7"/>
  <c r="AT13" i="7"/>
  <c r="AS13" i="7"/>
  <c r="AC12" i="7"/>
  <c r="AC11" i="7"/>
  <c r="AC10" i="7"/>
  <c r="AC9" i="7"/>
  <c r="AT9" i="7"/>
  <c r="AC8" i="7"/>
  <c r="AC7" i="7"/>
  <c r="AC6" i="7"/>
  <c r="AZ6" i="7"/>
  <c r="Z3" i="7"/>
  <c r="Y3" i="7"/>
  <c r="X3" i="7"/>
  <c r="W3" i="7"/>
  <c r="V3" i="7"/>
  <c r="U3" i="7"/>
  <c r="T3" i="7"/>
  <c r="S3" i="7"/>
  <c r="R3" i="7"/>
  <c r="Q3" i="7"/>
  <c r="P3" i="7"/>
  <c r="O3" i="7"/>
  <c r="N3" i="7"/>
  <c r="AB70" i="5"/>
  <c r="F70" i="5"/>
  <c r="AD70" i="5" s="1"/>
  <c r="AB69" i="5"/>
  <c r="F69" i="5"/>
  <c r="AD69" i="5" s="1"/>
  <c r="AB68" i="5"/>
  <c r="F68" i="5"/>
  <c r="AD68" i="5" s="1"/>
  <c r="AB67" i="5"/>
  <c r="F67" i="5"/>
  <c r="AD67" i="5" s="1"/>
  <c r="AB66" i="5"/>
  <c r="F66" i="5"/>
  <c r="AD66" i="5" s="1"/>
  <c r="AB65" i="5"/>
  <c r="F65" i="5"/>
  <c r="AD65" i="5" s="1"/>
  <c r="AB64" i="5"/>
  <c r="F64" i="5"/>
  <c r="AC64" i="5" s="1"/>
  <c r="AB63" i="5"/>
  <c r="F63" i="5"/>
  <c r="AC63" i="5" s="1"/>
  <c r="AB62" i="5"/>
  <c r="F62" i="5"/>
  <c r="AD62" i="5" s="1"/>
  <c r="AB61" i="5"/>
  <c r="F61" i="5"/>
  <c r="AD61" i="5" s="1"/>
  <c r="AB60" i="5"/>
  <c r="F60" i="5"/>
  <c r="AD60" i="5" s="1"/>
  <c r="AB59" i="5"/>
  <c r="F59" i="5"/>
  <c r="AD59" i="5" s="1"/>
  <c r="F58" i="5"/>
  <c r="AD58" i="5" s="1"/>
  <c r="F57" i="5"/>
  <c r="AB57" i="5" s="1"/>
  <c r="F56" i="5"/>
  <c r="AD56" i="5" s="1"/>
  <c r="F55" i="5"/>
  <c r="AB55" i="5" s="1"/>
  <c r="F54" i="5"/>
  <c r="AD54" i="5" s="1"/>
  <c r="F53" i="5"/>
  <c r="AD53" i="5" s="1"/>
  <c r="F52" i="5"/>
  <c r="AD52" i="5" s="1"/>
  <c r="F51" i="5"/>
  <c r="AD51" i="5" s="1"/>
  <c r="AD50" i="5"/>
  <c r="AC50" i="5"/>
  <c r="F49" i="5"/>
  <c r="AC49" i="5" s="1"/>
  <c r="F48" i="5"/>
  <c r="AC48" i="5" s="1"/>
  <c r="F47" i="5"/>
  <c r="AB47" i="5" s="1"/>
  <c r="F46" i="5"/>
  <c r="AC46" i="5" s="1"/>
  <c r="F45" i="5"/>
  <c r="AD45" i="5" s="1"/>
  <c r="F44" i="5"/>
  <c r="AB44" i="5" s="1"/>
  <c r="F43" i="5"/>
  <c r="AC43" i="5" s="1"/>
  <c r="F42" i="5"/>
  <c r="AB42" i="5" s="1"/>
  <c r="AD41" i="5"/>
  <c r="AC41" i="5"/>
  <c r="F40" i="5"/>
  <c r="AD40" i="5" s="1"/>
  <c r="F39" i="5"/>
  <c r="AD39" i="5" s="1"/>
  <c r="F38" i="5"/>
  <c r="AC38" i="5" s="1"/>
  <c r="AD37" i="5"/>
  <c r="AC37" i="5"/>
  <c r="AD36" i="5"/>
  <c r="AC36" i="5"/>
  <c r="F35" i="5"/>
  <c r="AD35" i="5" s="1"/>
  <c r="F34" i="5"/>
  <c r="AC34" i="5" s="1"/>
  <c r="F33" i="5"/>
  <c r="AD33" i="5" s="1"/>
  <c r="F32" i="5"/>
  <c r="AD32" i="5" s="1"/>
  <c r="F31" i="5"/>
  <c r="AB31" i="5" s="1"/>
  <c r="F30" i="5"/>
  <c r="AD30" i="5" s="1"/>
  <c r="F29" i="5"/>
  <c r="AD29" i="5" s="1"/>
  <c r="AD28" i="5"/>
  <c r="AC28" i="5"/>
  <c r="F27" i="5"/>
  <c r="AB27" i="5" s="1"/>
  <c r="F26" i="5"/>
  <c r="AD26" i="5" s="1"/>
  <c r="F25" i="5"/>
  <c r="AD25" i="5" s="1"/>
  <c r="F24" i="5"/>
  <c r="AD24" i="5" s="1"/>
  <c r="F23" i="5"/>
  <c r="AD23" i="5" s="1"/>
  <c r="F22" i="5"/>
  <c r="AD22" i="5" s="1"/>
  <c r="F21" i="5"/>
  <c r="AD21" i="5" s="1"/>
  <c r="F20" i="5"/>
  <c r="AD20" i="5" s="1"/>
  <c r="F19" i="5"/>
  <c r="AD19" i="5" s="1"/>
  <c r="F18" i="5"/>
  <c r="AC18" i="5" s="1"/>
  <c r="F17" i="5"/>
  <c r="AB17" i="5" s="1"/>
  <c r="F16" i="5"/>
  <c r="AD16" i="5" s="1"/>
  <c r="AD15" i="5"/>
  <c r="AC15" i="5"/>
  <c r="F14" i="5"/>
  <c r="AB14" i="5" s="1"/>
  <c r="F13" i="5"/>
  <c r="AD13" i="5" s="1"/>
  <c r="F12" i="5"/>
  <c r="AD12" i="5" s="1"/>
  <c r="F11" i="5"/>
  <c r="AB11" i="5" s="1"/>
  <c r="F10" i="5"/>
  <c r="AD10" i="5" s="1"/>
  <c r="F9" i="5"/>
  <c r="AD9" i="5" s="1"/>
  <c r="F8" i="5"/>
  <c r="AB8" i="5" s="1"/>
  <c r="F7" i="5"/>
  <c r="AD7" i="5" s="1"/>
  <c r="F6" i="5"/>
  <c r="F5" i="5"/>
  <c r="AB5" i="5" s="1"/>
  <c r="AY67" i="4"/>
  <c r="AJ66" i="4"/>
  <c r="BH64" i="4"/>
  <c r="BG64" i="4"/>
  <c r="BE64" i="4"/>
  <c r="AJ64" i="4"/>
  <c r="M64" i="4"/>
  <c r="BD64" i="4" s="1"/>
  <c r="E64" i="4"/>
  <c r="M63" i="4"/>
  <c r="BD63" i="4" s="1"/>
  <c r="E63" i="4"/>
  <c r="M62" i="4"/>
  <c r="BD62" i="4" s="1"/>
  <c r="E62" i="4"/>
  <c r="M61" i="4"/>
  <c r="BD61" i="4" s="1"/>
  <c r="E61" i="4"/>
  <c r="M60" i="4"/>
  <c r="BE60" i="4" s="1"/>
  <c r="E60" i="4"/>
  <c r="M59" i="4"/>
  <c r="AT59" i="4" s="1"/>
  <c r="E59" i="4"/>
  <c r="M58" i="4"/>
  <c r="AR58" i="4" s="1"/>
  <c r="E58" i="4"/>
  <c r="M57" i="4"/>
  <c r="BG57" i="4" s="1"/>
  <c r="E57" i="4"/>
  <c r="M56" i="4"/>
  <c r="AT56" i="4" s="1"/>
  <c r="E56" i="4"/>
  <c r="M55" i="4"/>
  <c r="BC55" i="4" s="1"/>
  <c r="E55" i="4"/>
  <c r="M54" i="4"/>
  <c r="BG54" i="4" s="1"/>
  <c r="E54" i="4"/>
  <c r="M53" i="4"/>
  <c r="AT53" i="4" s="1"/>
  <c r="E53" i="4"/>
  <c r="M52" i="4"/>
  <c r="BD52" i="4" s="1"/>
  <c r="E52" i="4"/>
  <c r="M51" i="4"/>
  <c r="BC51" i="4" s="1"/>
  <c r="E51" i="4"/>
  <c r="M50" i="4"/>
  <c r="BF50" i="4" s="1"/>
  <c r="E50" i="4"/>
  <c r="M49" i="4"/>
  <c r="BD49" i="4" s="1"/>
  <c r="E49" i="4"/>
  <c r="M48" i="4"/>
  <c r="AW48" i="4" s="1"/>
  <c r="AW67" i="4" s="1"/>
  <c r="E48" i="4"/>
  <c r="M47" i="4"/>
  <c r="AC47" i="4" s="1"/>
  <c r="E47" i="4"/>
  <c r="M46" i="4"/>
  <c r="AV46" i="4" s="1"/>
  <c r="E46" i="4"/>
  <c r="M45" i="4"/>
  <c r="BC45" i="4" s="1"/>
  <c r="E45" i="4"/>
  <c r="M44" i="4"/>
  <c r="BE44" i="4" s="1"/>
  <c r="E44" i="4"/>
  <c r="BH43" i="4"/>
  <c r="BE43" i="4"/>
  <c r="BC43" i="4"/>
  <c r="AJ43" i="4"/>
  <c r="M43" i="4"/>
  <c r="BD43" i="4" s="1"/>
  <c r="E43" i="4"/>
  <c r="M42" i="4"/>
  <c r="BD42" i="4" s="1"/>
  <c r="E42" i="4"/>
  <c r="M41" i="4"/>
  <c r="BG41" i="4" s="1"/>
  <c r="E41" i="4"/>
  <c r="M40" i="4"/>
  <c r="BC40" i="4" s="1"/>
  <c r="E40" i="4"/>
  <c r="M39" i="4"/>
  <c r="BG39" i="4" s="1"/>
  <c r="E39" i="4"/>
  <c r="M38" i="4"/>
  <c r="BD38" i="4" s="1"/>
  <c r="E38" i="4"/>
  <c r="M37" i="4"/>
  <c r="BD37" i="4" s="1"/>
  <c r="E37" i="4"/>
  <c r="M36" i="4"/>
  <c r="BG36" i="4" s="1"/>
  <c r="E36" i="4"/>
  <c r="M35" i="4"/>
  <c r="AS35" i="4" s="1"/>
  <c r="E35" i="4"/>
  <c r="M34" i="4"/>
  <c r="AT34" i="4" s="1"/>
  <c r="E34" i="4"/>
  <c r="M33" i="4"/>
  <c r="BD33" i="4" s="1"/>
  <c r="E33" i="4"/>
  <c r="M32" i="4"/>
  <c r="AI32" i="4" s="1"/>
  <c r="E32" i="4"/>
  <c r="M31" i="4"/>
  <c r="BD31" i="4" s="1"/>
  <c r="E31" i="4"/>
  <c r="M30" i="4"/>
  <c r="AT30" i="4" s="1"/>
  <c r="E30" i="4"/>
  <c r="M29" i="4"/>
  <c r="AS29" i="4" s="1"/>
  <c r="E29" i="4"/>
  <c r="M28" i="4"/>
  <c r="BD28" i="4" s="1"/>
  <c r="E28" i="4"/>
  <c r="M27" i="4"/>
  <c r="BF27" i="4" s="1"/>
  <c r="E27" i="4"/>
  <c r="M26" i="4"/>
  <c r="AS26" i="4" s="1"/>
  <c r="E26" i="4"/>
  <c r="M25" i="4"/>
  <c r="BC25" i="4" s="1"/>
  <c r="E25" i="4"/>
  <c r="M24" i="4"/>
  <c r="AE24" i="4" s="1"/>
  <c r="E24" i="4"/>
  <c r="M23" i="4"/>
  <c r="AU23" i="4" s="1"/>
  <c r="E23" i="4"/>
  <c r="M22" i="4"/>
  <c r="AF22" i="4" s="1"/>
  <c r="E22" i="4"/>
  <c r="M21" i="4"/>
  <c r="BC21" i="4" s="1"/>
  <c r="E21" i="4"/>
  <c r="M20" i="4"/>
  <c r="AI20" i="4" s="1"/>
  <c r="E20" i="4"/>
  <c r="M19" i="4"/>
  <c r="AS19" i="4" s="1"/>
  <c r="E19" i="4"/>
  <c r="BH18" i="4"/>
  <c r="BF18" i="4"/>
  <c r="AS18" i="4"/>
  <c r="AJ18" i="4"/>
  <c r="M18" i="4"/>
  <c r="BC18" i="4" s="1"/>
  <c r="E18" i="4"/>
  <c r="BC17" i="4"/>
  <c r="AT17" i="4"/>
  <c r="AS17" i="4"/>
  <c r="AR17" i="4"/>
  <c r="AI17" i="4"/>
  <c r="AH17" i="4"/>
  <c r="AE17" i="4"/>
  <c r="AD17" i="4"/>
  <c r="M17" i="4"/>
  <c r="AJ17" i="4" s="1"/>
  <c r="E17" i="4"/>
  <c r="M16" i="4"/>
  <c r="AS16" i="4" s="1"/>
  <c r="E16" i="4"/>
  <c r="M15" i="4"/>
  <c r="AE15" i="4" s="1"/>
  <c r="E15" i="4"/>
  <c r="M14" i="4"/>
  <c r="AF14" i="4" s="1"/>
  <c r="E14" i="4"/>
  <c r="M13" i="4"/>
  <c r="AR13" i="4" s="1"/>
  <c r="E13" i="4"/>
  <c r="M12" i="4"/>
  <c r="AU12" i="4" s="1"/>
  <c r="E12" i="4"/>
  <c r="M11" i="4"/>
  <c r="AR11" i="4" s="1"/>
  <c r="E11" i="4"/>
  <c r="M10" i="4"/>
  <c r="AT10" i="4" s="1"/>
  <c r="E10" i="4"/>
  <c r="M9" i="4"/>
  <c r="BF9" i="4" s="1"/>
  <c r="E9" i="4"/>
  <c r="M8" i="4"/>
  <c r="AJ8" i="4" s="1"/>
  <c r="E8" i="4"/>
  <c r="M7" i="4"/>
  <c r="BC7" i="4" s="1"/>
  <c r="E7" i="4"/>
  <c r="BF6" i="4"/>
  <c r="M6" i="4"/>
  <c r="BE6" i="4" s="1"/>
  <c r="E6" i="4"/>
  <c r="M5" i="4"/>
  <c r="BE5" i="4" s="1"/>
  <c r="E5" i="4"/>
  <c r="AL102" i="3"/>
  <c r="AR101" i="3"/>
  <c r="AQ101" i="3"/>
  <c r="AP101" i="3"/>
  <c r="AO101" i="3"/>
  <c r="AN101" i="3"/>
  <c r="AM101" i="3"/>
  <c r="BK100" i="3"/>
  <c r="BJ100" i="3"/>
  <c r="BI100" i="3"/>
  <c r="BH100" i="3"/>
  <c r="BG100" i="3"/>
  <c r="BF100" i="3"/>
  <c r="AL100" i="3"/>
  <c r="AK100" i="3"/>
  <c r="M99" i="3"/>
  <c r="AT99" i="3" s="1"/>
  <c r="E99" i="3"/>
  <c r="M98" i="3"/>
  <c r="AK98" i="3" s="1"/>
  <c r="E98" i="3"/>
  <c r="BK97" i="3"/>
  <c r="BJ97" i="3"/>
  <c r="BI97" i="3"/>
  <c r="BH97" i="3"/>
  <c r="BG97" i="3"/>
  <c r="BF97" i="3"/>
  <c r="AL97" i="3"/>
  <c r="AK97" i="3"/>
  <c r="M96" i="3"/>
  <c r="AU96" i="3" s="1"/>
  <c r="E96" i="3"/>
  <c r="M95" i="3"/>
  <c r="AK95" i="3" s="1"/>
  <c r="E95" i="3"/>
  <c r="M94" i="3"/>
  <c r="E94" i="3"/>
  <c r="M93" i="3"/>
  <c r="AV93" i="3" s="1"/>
  <c r="E93" i="3"/>
  <c r="M92" i="3"/>
  <c r="BI92" i="3" s="1"/>
  <c r="E92" i="3"/>
  <c r="M91" i="3"/>
  <c r="BF91" i="3" s="1"/>
  <c r="E91" i="3"/>
  <c r="M90" i="3"/>
  <c r="AU90" i="3" s="1"/>
  <c r="E90" i="3"/>
  <c r="M89" i="3"/>
  <c r="AL89" i="3" s="1"/>
  <c r="E89" i="3"/>
  <c r="M88" i="3"/>
  <c r="AV88" i="3" s="1"/>
  <c r="E88" i="3"/>
  <c r="M87" i="3"/>
  <c r="BG87" i="3" s="1"/>
  <c r="E87" i="3"/>
  <c r="M86" i="3"/>
  <c r="AK86" i="3" s="1"/>
  <c r="E86" i="3"/>
  <c r="M85" i="3"/>
  <c r="AV85" i="3" s="1"/>
  <c r="E85" i="3"/>
  <c r="M84" i="3"/>
  <c r="AL84" i="3" s="1"/>
  <c r="E84" i="3"/>
  <c r="M83" i="3"/>
  <c r="BJ83" i="3" s="1"/>
  <c r="E83" i="3"/>
  <c r="M82" i="3"/>
  <c r="AX82" i="3" s="1"/>
  <c r="E82" i="3"/>
  <c r="M81" i="3"/>
  <c r="BI81" i="3" s="1"/>
  <c r="E81" i="3"/>
  <c r="M80" i="3"/>
  <c r="BJ80" i="3" s="1"/>
  <c r="E80" i="3"/>
  <c r="M79" i="3"/>
  <c r="AU79" i="3" s="1"/>
  <c r="E79" i="3"/>
  <c r="M78" i="3"/>
  <c r="AU78" i="3" s="1"/>
  <c r="E78" i="3"/>
  <c r="M77" i="3"/>
  <c r="AK77" i="3" s="1"/>
  <c r="E77" i="3"/>
  <c r="M76" i="3"/>
  <c r="AX76" i="3" s="1"/>
  <c r="E76" i="3"/>
  <c r="M75" i="3"/>
  <c r="BF75" i="3" s="1"/>
  <c r="E75" i="3"/>
  <c r="M74" i="3"/>
  <c r="BI74" i="3" s="1"/>
  <c r="E74" i="3"/>
  <c r="M73" i="3"/>
  <c r="AV73" i="3" s="1"/>
  <c r="E73" i="3"/>
  <c r="M72" i="3"/>
  <c r="AV72" i="3" s="1"/>
  <c r="E72" i="3"/>
  <c r="M71" i="3"/>
  <c r="BH71" i="3" s="1"/>
  <c r="E71" i="3"/>
  <c r="M70" i="3"/>
  <c r="AV70" i="3" s="1"/>
  <c r="E70" i="3"/>
  <c r="M69" i="3"/>
  <c r="BK69" i="3" s="1"/>
  <c r="E69" i="3"/>
  <c r="M68" i="3"/>
  <c r="BI68" i="3" s="1"/>
  <c r="E68" i="3"/>
  <c r="M67" i="3"/>
  <c r="BK67" i="3" s="1"/>
  <c r="E67" i="3"/>
  <c r="M66" i="3"/>
  <c r="AJ66" i="3" s="1"/>
  <c r="E66" i="3"/>
  <c r="M65" i="3"/>
  <c r="AL65" i="3" s="1"/>
  <c r="E65" i="3"/>
  <c r="M64" i="3"/>
  <c r="AJ64" i="3" s="1"/>
  <c r="E64" i="3"/>
  <c r="M63" i="3"/>
  <c r="E63" i="3"/>
  <c r="M62" i="3"/>
  <c r="AL62" i="3" s="1"/>
  <c r="E62" i="3"/>
  <c r="M61" i="3"/>
  <c r="BF61" i="3" s="1"/>
  <c r="E61" i="3"/>
  <c r="M60" i="3"/>
  <c r="BK60" i="3" s="1"/>
  <c r="E60" i="3"/>
  <c r="M59" i="3"/>
  <c r="AV59" i="3" s="1"/>
  <c r="E59" i="3"/>
  <c r="AL58" i="3"/>
  <c r="AK58" i="3"/>
  <c r="AJ58" i="3"/>
  <c r="AH58" i="3"/>
  <c r="AG58" i="3"/>
  <c r="AF58" i="3"/>
  <c r="AE58" i="3"/>
  <c r="AD58" i="3"/>
  <c r="AC58" i="3"/>
  <c r="M57" i="3"/>
  <c r="AL57" i="3" s="1"/>
  <c r="E57" i="3"/>
  <c r="M56" i="3"/>
  <c r="BK56" i="3" s="1"/>
  <c r="E56" i="3"/>
  <c r="M55" i="3"/>
  <c r="BF55" i="3" s="1"/>
  <c r="E55" i="3"/>
  <c r="M54" i="3"/>
  <c r="AD54" i="3" s="1"/>
  <c r="E54" i="3"/>
  <c r="M53" i="3"/>
  <c r="AH53" i="3" s="1"/>
  <c r="E53" i="3"/>
  <c r="M52" i="3"/>
  <c r="AU52" i="3" s="1"/>
  <c r="E52" i="3"/>
  <c r="M51" i="3"/>
  <c r="AL51" i="3" s="1"/>
  <c r="E51" i="3"/>
  <c r="M50" i="3"/>
  <c r="BK50" i="3" s="1"/>
  <c r="E50" i="3"/>
  <c r="M49" i="3"/>
  <c r="BJ49" i="3" s="1"/>
  <c r="E49" i="3"/>
  <c r="M48" i="3"/>
  <c r="BH48" i="3" s="1"/>
  <c r="E48" i="3"/>
  <c r="M47" i="3"/>
  <c r="E47" i="3"/>
  <c r="AJ46" i="3"/>
  <c r="M46" i="3"/>
  <c r="BK46" i="3" s="1"/>
  <c r="E46" i="3"/>
  <c r="AS45" i="3"/>
  <c r="AJ45" i="3"/>
  <c r="M45" i="3"/>
  <c r="BF45" i="3" s="1"/>
  <c r="E45" i="3"/>
  <c r="AJ44" i="3"/>
  <c r="M44" i="3"/>
  <c r="BG44" i="3" s="1"/>
  <c r="E44" i="3"/>
  <c r="AJ43" i="3"/>
  <c r="M43" i="3"/>
  <c r="BH43" i="3" s="1"/>
  <c r="E43" i="3"/>
  <c r="AJ42" i="3"/>
  <c r="M42" i="3"/>
  <c r="BK42" i="3" s="1"/>
  <c r="E42" i="3"/>
  <c r="AJ41" i="3"/>
  <c r="M41" i="3"/>
  <c r="BI41" i="3" s="1"/>
  <c r="E41" i="3"/>
  <c r="AJ40" i="3"/>
  <c r="M40" i="3"/>
  <c r="AW40" i="3" s="1"/>
  <c r="E40" i="3"/>
  <c r="AJ39" i="3"/>
  <c r="M39" i="3"/>
  <c r="BK39" i="3" s="1"/>
  <c r="E39" i="3"/>
  <c r="AJ38" i="3"/>
  <c r="M38" i="3"/>
  <c r="BF38" i="3" s="1"/>
  <c r="E38" i="3"/>
  <c r="AJ37" i="3"/>
  <c r="M37" i="3"/>
  <c r="BG37" i="3" s="1"/>
  <c r="E37" i="3"/>
  <c r="AJ36" i="3"/>
  <c r="M36" i="3"/>
  <c r="BH36" i="3" s="1"/>
  <c r="E36" i="3"/>
  <c r="AJ35" i="3"/>
  <c r="M35" i="3"/>
  <c r="AT35" i="3" s="1"/>
  <c r="E35" i="3"/>
  <c r="AJ34" i="3"/>
  <c r="M34" i="3"/>
  <c r="BF34" i="3" s="1"/>
  <c r="E34" i="3"/>
  <c r="AJ33" i="3"/>
  <c r="M33" i="3"/>
  <c r="AG33" i="3" s="1"/>
  <c r="E33" i="3"/>
  <c r="AJ32" i="3"/>
  <c r="M32" i="3"/>
  <c r="AL32" i="3" s="1"/>
  <c r="E32" i="3"/>
  <c r="AJ31" i="3"/>
  <c r="M31" i="3"/>
  <c r="BG31" i="3" s="1"/>
  <c r="E31" i="3"/>
  <c r="AJ30" i="3"/>
  <c r="M30" i="3"/>
  <c r="BH30" i="3" s="1"/>
  <c r="E30" i="3"/>
  <c r="AJ29" i="3"/>
  <c r="M29" i="3"/>
  <c r="BI29" i="3" s="1"/>
  <c r="E29" i="3"/>
  <c r="AJ28" i="3"/>
  <c r="M28" i="3"/>
  <c r="AL28" i="3" s="1"/>
  <c r="E28" i="3"/>
  <c r="AJ27" i="3"/>
  <c r="M27" i="3"/>
  <c r="AS27" i="3" s="1"/>
  <c r="E27" i="3"/>
  <c r="AJ26" i="3"/>
  <c r="M26" i="3"/>
  <c r="BH26" i="3" s="1"/>
  <c r="E26" i="3"/>
  <c r="AJ25" i="3"/>
  <c r="M25" i="3"/>
  <c r="AT25" i="3" s="1"/>
  <c r="E25" i="3"/>
  <c r="AJ24" i="3"/>
  <c r="M24" i="3"/>
  <c r="AT24" i="3" s="1"/>
  <c r="E24" i="3"/>
  <c r="AJ23" i="3"/>
  <c r="M23" i="3"/>
  <c r="AV23" i="3" s="1"/>
  <c r="E23" i="3"/>
  <c r="AJ22" i="3"/>
  <c r="M22" i="3"/>
  <c r="AU22" i="3" s="1"/>
  <c r="E22" i="3"/>
  <c r="AJ21" i="3"/>
  <c r="M21" i="3"/>
  <c r="BG21" i="3" s="1"/>
  <c r="E21" i="3"/>
  <c r="AJ20" i="3"/>
  <c r="M20" i="3"/>
  <c r="AL20" i="3" s="1"/>
  <c r="E20" i="3"/>
  <c r="AJ19" i="3"/>
  <c r="M19" i="3"/>
  <c r="BI19" i="3" s="1"/>
  <c r="E19" i="3"/>
  <c r="AJ18" i="3"/>
  <c r="M18" i="3"/>
  <c r="AK18" i="3" s="1"/>
  <c r="E18" i="3"/>
  <c r="AJ17" i="3"/>
  <c r="M17" i="3"/>
  <c r="AF17" i="3" s="1"/>
  <c r="E17" i="3"/>
  <c r="AJ16" i="3"/>
  <c r="M16" i="3"/>
  <c r="AU16" i="3" s="1"/>
  <c r="E16" i="3"/>
  <c r="AJ15" i="3"/>
  <c r="M15" i="3"/>
  <c r="AK15" i="3" s="1"/>
  <c r="E15" i="3"/>
  <c r="AJ14" i="3"/>
  <c r="M14" i="3"/>
  <c r="AU14" i="3" s="1"/>
  <c r="E14" i="3"/>
  <c r="AJ13" i="3"/>
  <c r="M13" i="3"/>
  <c r="AL13" i="3" s="1"/>
  <c r="E13" i="3"/>
  <c r="AJ12" i="3"/>
  <c r="M12" i="3"/>
  <c r="AT12" i="3" s="1"/>
  <c r="E12" i="3"/>
  <c r="AJ11" i="3"/>
  <c r="M11" i="3"/>
  <c r="AK11" i="3" s="1"/>
  <c r="E11" i="3"/>
  <c r="AJ10" i="3"/>
  <c r="M10" i="3"/>
  <c r="AL10" i="3" s="1"/>
  <c r="E10" i="3"/>
  <c r="AJ9" i="3"/>
  <c r="M9" i="3"/>
  <c r="AT9" i="3" s="1"/>
  <c r="E9" i="3"/>
  <c r="AJ8" i="3"/>
  <c r="M8" i="3"/>
  <c r="BK8" i="3" s="1"/>
  <c r="E8" i="3"/>
  <c r="AJ7" i="3"/>
  <c r="M7" i="3"/>
  <c r="BF7" i="3" s="1"/>
  <c r="E7" i="3"/>
  <c r="AJ6" i="3"/>
  <c r="M6" i="3"/>
  <c r="AK6" i="3" s="1"/>
  <c r="E6" i="3"/>
  <c r="AJ5" i="3"/>
  <c r="M5" i="3"/>
  <c r="BF5" i="3" s="1"/>
  <c r="E5" i="3"/>
  <c r="N125" i="2"/>
  <c r="N126" i="2"/>
  <c r="AD126" i="2" s="1"/>
  <c r="N127" i="2"/>
  <c r="BM127" i="2" s="1"/>
  <c r="N128" i="2"/>
  <c r="BN128" i="2" s="1"/>
  <c r="N129" i="2"/>
  <c r="BN129" i="2" s="1"/>
  <c r="N130" i="2"/>
  <c r="N131" i="2"/>
  <c r="N132" i="2"/>
  <c r="AY132" i="2" s="1"/>
  <c r="N133" i="2"/>
  <c r="BM133" i="2" s="1"/>
  <c r="N134" i="2"/>
  <c r="N135" i="2"/>
  <c r="N136" i="2"/>
  <c r="AU137" i="2" s="1"/>
  <c r="N137" i="2"/>
  <c r="N138" i="2"/>
  <c r="AY139" i="2" s="1"/>
  <c r="N139" i="2"/>
  <c r="AD139" i="2" s="1"/>
  <c r="N140" i="2"/>
  <c r="BJ140" i="2" s="1"/>
  <c r="N141" i="2"/>
  <c r="BL141" i="2" s="1"/>
  <c r="N142" i="2"/>
  <c r="BJ142" i="2" s="1"/>
  <c r="N143" i="2"/>
  <c r="AC143" i="2" s="1"/>
  <c r="N144" i="2"/>
  <c r="BL144" i="2" s="1"/>
  <c r="N145" i="2"/>
  <c r="N157" i="2"/>
  <c r="N158" i="2"/>
  <c r="N159" i="2"/>
  <c r="N160" i="2"/>
  <c r="BK160" i="2" s="1"/>
  <c r="N161" i="2"/>
  <c r="BA161" i="2" s="1"/>
  <c r="N162" i="2"/>
  <c r="BM162" i="2" s="1"/>
  <c r="N163" i="2"/>
  <c r="AK163" i="2" s="1"/>
  <c r="N164" i="2"/>
  <c r="BN164" i="2" s="1"/>
  <c r="N165" i="2"/>
  <c r="BA165" i="2" s="1"/>
  <c r="N166" i="2"/>
  <c r="N167" i="2"/>
  <c r="N168" i="2"/>
  <c r="BN168" i="2" s="1"/>
  <c r="N169" i="2"/>
  <c r="N170" i="2"/>
  <c r="N171" i="2"/>
  <c r="N172" i="2"/>
  <c r="N173" i="2"/>
  <c r="N174" i="2"/>
  <c r="AD56" i="2"/>
  <c r="AF56" i="2"/>
  <c r="AC57" i="2"/>
  <c r="AK57" i="2"/>
  <c r="AK56" i="2"/>
  <c r="AK54" i="2"/>
  <c r="N54" i="2"/>
  <c r="AC54" i="2" s="1"/>
  <c r="N55" i="2"/>
  <c r="AH55" i="2" s="1"/>
  <c r="N56" i="2"/>
  <c r="AC56" i="2" s="1"/>
  <c r="N57" i="2"/>
  <c r="AM57" i="2" s="1"/>
  <c r="F31" i="11"/>
  <c r="T31" i="11" s="1"/>
  <c r="F30" i="11"/>
  <c r="U30" i="11" s="1"/>
  <c r="F29" i="11"/>
  <c r="U29" i="11" s="1"/>
  <c r="U28" i="11"/>
  <c r="F27" i="11"/>
  <c r="U27" i="11" s="1"/>
  <c r="U26" i="11"/>
  <c r="T26" i="11"/>
  <c r="F26" i="11"/>
  <c r="F25" i="11"/>
  <c r="U25" i="11" s="1"/>
  <c r="F24" i="11"/>
  <c r="T24" i="11" s="1"/>
  <c r="F23" i="11"/>
  <c r="U23" i="11" s="1"/>
  <c r="F22" i="11"/>
  <c r="U22" i="11" s="1"/>
  <c r="F21" i="11"/>
  <c r="U21" i="11" s="1"/>
  <c r="U20" i="11"/>
  <c r="F19" i="11"/>
  <c r="U19" i="11" s="1"/>
  <c r="F18" i="11"/>
  <c r="T18" i="11" s="1"/>
  <c r="F17" i="11"/>
  <c r="T17" i="11" s="1"/>
  <c r="F16" i="11"/>
  <c r="U16" i="11" s="1"/>
  <c r="F15" i="11"/>
  <c r="U15" i="11" s="1"/>
  <c r="F14" i="11"/>
  <c r="T14" i="11" s="1"/>
  <c r="F13" i="11"/>
  <c r="T13" i="11" s="1"/>
  <c r="F12" i="11"/>
  <c r="U12" i="11" s="1"/>
  <c r="F11" i="11"/>
  <c r="U11" i="11" s="1"/>
  <c r="U10" i="11"/>
  <c r="F9" i="11"/>
  <c r="T9" i="11" s="1"/>
  <c r="F8" i="11"/>
  <c r="U8" i="11" s="1"/>
  <c r="F7" i="11"/>
  <c r="U7" i="11" s="1"/>
  <c r="F6" i="11"/>
  <c r="T6" i="11" s="1"/>
  <c r="F5" i="11"/>
  <c r="T5" i="11" s="1"/>
  <c r="F4" i="11"/>
  <c r="U4" i="11" s="1"/>
  <c r="AQ55" i="10"/>
  <c r="BD53" i="10"/>
  <c r="BC53" i="10"/>
  <c r="BB53" i="10"/>
  <c r="BA53" i="10"/>
  <c r="AZ53" i="10"/>
  <c r="AY53" i="10"/>
  <c r="AW53" i="10"/>
  <c r="AV53" i="10"/>
  <c r="AU53" i="10"/>
  <c r="AT53" i="10"/>
  <c r="AS53" i="10"/>
  <c r="AR53" i="10"/>
  <c r="AB53" i="10"/>
  <c r="AA53" i="10"/>
  <c r="AB52" i="10"/>
  <c r="M52" i="10"/>
  <c r="AV52" i="10" s="1"/>
  <c r="AB51" i="10"/>
  <c r="M51" i="10"/>
  <c r="BC51" i="10" s="1"/>
  <c r="BD50" i="10"/>
  <c r="BC50" i="10"/>
  <c r="BB50" i="10"/>
  <c r="BA50" i="10"/>
  <c r="AZ50" i="10"/>
  <c r="AY50" i="10"/>
  <c r="AW50" i="10"/>
  <c r="AV50" i="10"/>
  <c r="AU50" i="10"/>
  <c r="AT50" i="10"/>
  <c r="AS50" i="10"/>
  <c r="AR50" i="10"/>
  <c r="AB50" i="10"/>
  <c r="AA50" i="10"/>
  <c r="AB49" i="10"/>
  <c r="M49" i="10"/>
  <c r="AY49" i="10" s="1"/>
  <c r="AB48" i="10"/>
  <c r="M48" i="10"/>
  <c r="AZ48" i="10" s="1"/>
  <c r="AB47" i="10"/>
  <c r="M47" i="10"/>
  <c r="AY47" i="10" s="1"/>
  <c r="AB46" i="10"/>
  <c r="M46" i="10"/>
  <c r="BD46" i="10" s="1"/>
  <c r="AB45" i="10"/>
  <c r="M45" i="10"/>
  <c r="AV45" i="10" s="1"/>
  <c r="BD44" i="10"/>
  <c r="BC44" i="10"/>
  <c r="BB44" i="10"/>
  <c r="BA44" i="10"/>
  <c r="AZ44" i="10"/>
  <c r="AY44" i="10"/>
  <c r="AW44" i="10"/>
  <c r="AV44" i="10"/>
  <c r="AU44" i="10"/>
  <c r="AT44" i="10"/>
  <c r="AS44" i="10"/>
  <c r="AR44" i="10"/>
  <c r="AB44" i="10"/>
  <c r="AA44" i="10"/>
  <c r="AB43" i="10"/>
  <c r="M43" i="10"/>
  <c r="AR43" i="10" s="1"/>
  <c r="AB42" i="10"/>
  <c r="M42" i="10"/>
  <c r="AB41" i="10"/>
  <c r="M41" i="10"/>
  <c r="BB41" i="10" s="1"/>
  <c r="AB40" i="10"/>
  <c r="M40" i="10"/>
  <c r="BB40" i="10" s="1"/>
  <c r="AB39" i="10"/>
  <c r="M39" i="10"/>
  <c r="BA39" i="10" s="1"/>
  <c r="AY38" i="10"/>
  <c r="AW38" i="10"/>
  <c r="AB38" i="10"/>
  <c r="M38" i="10"/>
  <c r="BC38" i="10" s="1"/>
  <c r="AB37" i="10"/>
  <c r="M37" i="10"/>
  <c r="BC37" i="10" s="1"/>
  <c r="AB36" i="10"/>
  <c r="M36" i="10"/>
  <c r="AZ36" i="10" s="1"/>
  <c r="AB35" i="10"/>
  <c r="M35" i="10"/>
  <c r="AB34" i="10"/>
  <c r="M34" i="10"/>
  <c r="AZ34" i="10" s="1"/>
  <c r="AB33" i="10"/>
  <c r="M33" i="10"/>
  <c r="AA33" i="10" s="1"/>
  <c r="BD32" i="10"/>
  <c r="BC32" i="10"/>
  <c r="BB32" i="10"/>
  <c r="BA32" i="10"/>
  <c r="AZ32" i="10"/>
  <c r="AY32" i="10"/>
  <c r="AW32" i="10"/>
  <c r="AV32" i="10"/>
  <c r="AU32" i="10"/>
  <c r="AT32" i="10"/>
  <c r="AS32" i="10"/>
  <c r="AR32" i="10"/>
  <c r="AB32" i="10"/>
  <c r="AA32" i="10"/>
  <c r="AB31" i="10"/>
  <c r="M31" i="10"/>
  <c r="BA31" i="10" s="1"/>
  <c r="AZ30" i="10"/>
  <c r="AY30" i="10"/>
  <c r="AW30" i="10"/>
  <c r="AV30" i="10"/>
  <c r="AB30" i="10"/>
  <c r="M30" i="10"/>
  <c r="AU30" i="10" s="1"/>
  <c r="AB29" i="10"/>
  <c r="M29" i="10"/>
  <c r="AB28" i="10"/>
  <c r="M28" i="10"/>
  <c r="BB28" i="10" s="1"/>
  <c r="AB27" i="10"/>
  <c r="M27" i="10"/>
  <c r="AA27" i="10" s="1"/>
  <c r="AB26" i="10"/>
  <c r="M26" i="10"/>
  <c r="AZ26" i="10" s="1"/>
  <c r="BA25" i="10"/>
  <c r="AB25" i="10"/>
  <c r="M25" i="10"/>
  <c r="AZ25" i="10" s="1"/>
  <c r="AB24" i="10"/>
  <c r="M24" i="10"/>
  <c r="AY24" i="10" s="1"/>
  <c r="AB23" i="10"/>
  <c r="M23" i="10"/>
  <c r="AB22" i="10"/>
  <c r="M22" i="10"/>
  <c r="AZ22" i="10" s="1"/>
  <c r="AB21" i="10"/>
  <c r="M21" i="10"/>
  <c r="BC21" i="10" s="1"/>
  <c r="AB20" i="10"/>
  <c r="M20" i="10"/>
  <c r="BC20" i="10" s="1"/>
  <c r="AB19" i="10"/>
  <c r="M19" i="10"/>
  <c r="BB19" i="10" s="1"/>
  <c r="BD18" i="10"/>
  <c r="BC18" i="10"/>
  <c r="BB18" i="10"/>
  <c r="BA18" i="10"/>
  <c r="AZ18" i="10"/>
  <c r="AY18" i="10"/>
  <c r="AW18" i="10"/>
  <c r="AV18" i="10"/>
  <c r="AU18" i="10"/>
  <c r="AT18" i="10"/>
  <c r="AS18" i="10"/>
  <c r="AR18" i="10"/>
  <c r="AB18" i="10"/>
  <c r="AA18" i="10"/>
  <c r="AB17" i="10"/>
  <c r="M17" i="10"/>
  <c r="BB17" i="10" s="1"/>
  <c r="AB16" i="10"/>
  <c r="M16" i="10"/>
  <c r="BB16" i="10" s="1"/>
  <c r="BB15" i="10"/>
  <c r="BA15" i="10"/>
  <c r="AZ15" i="10"/>
  <c r="AY15" i="10"/>
  <c r="AW15" i="10"/>
  <c r="AB15" i="10"/>
  <c r="M15" i="10"/>
  <c r="AA15" i="10" s="1"/>
  <c r="AB14" i="10"/>
  <c r="M14" i="10"/>
  <c r="AY14" i="10" s="1"/>
  <c r="AB13" i="10"/>
  <c r="M13" i="10"/>
  <c r="BD13" i="10" s="1"/>
  <c r="AB12" i="10"/>
  <c r="M12" i="10"/>
  <c r="AA12" i="10" s="1"/>
  <c r="BD11" i="10"/>
  <c r="BC11" i="10"/>
  <c r="BB11" i="10"/>
  <c r="BA11" i="10"/>
  <c r="AZ11" i="10"/>
  <c r="AY11" i="10"/>
  <c r="AW11" i="10"/>
  <c r="AV11" i="10"/>
  <c r="AU11" i="10"/>
  <c r="AT11" i="10"/>
  <c r="AS11" i="10"/>
  <c r="AR11" i="10"/>
  <c r="AB11" i="10"/>
  <c r="AA11" i="10"/>
  <c r="AB10" i="10"/>
  <c r="M10" i="10"/>
  <c r="BB10" i="10" s="1"/>
  <c r="AB9" i="10"/>
  <c r="M9" i="10"/>
  <c r="BB9" i="10" s="1"/>
  <c r="AB8" i="10"/>
  <c r="M8" i="10"/>
  <c r="AY8" i="10" s="1"/>
  <c r="AB7" i="10"/>
  <c r="M7" i="10"/>
  <c r="AU7" i="10" s="1"/>
  <c r="BD6" i="10"/>
  <c r="BC6" i="10"/>
  <c r="BB6" i="10"/>
  <c r="BA6" i="10"/>
  <c r="AZ6" i="10"/>
  <c r="AY6" i="10"/>
  <c r="AW6" i="10"/>
  <c r="AV6" i="10"/>
  <c r="AU6" i="10"/>
  <c r="AT6" i="10"/>
  <c r="AS6" i="10"/>
  <c r="AR6" i="10"/>
  <c r="AB6" i="10"/>
  <c r="AA6" i="10"/>
  <c r="AB5" i="10"/>
  <c r="M5" i="10"/>
  <c r="AP5" i="10" s="1"/>
  <c r="Y3" i="10"/>
  <c r="X3" i="10"/>
  <c r="W3" i="10"/>
  <c r="V3" i="10"/>
  <c r="U3" i="10"/>
  <c r="T3" i="10"/>
  <c r="S3" i="10"/>
  <c r="R3" i="10"/>
  <c r="Q3" i="10"/>
  <c r="P3" i="10"/>
  <c r="O3" i="10"/>
  <c r="N3" i="10"/>
  <c r="U17" i="9"/>
  <c r="U11" i="9"/>
  <c r="F11" i="9"/>
  <c r="T11" i="9" s="1"/>
  <c r="U10" i="9"/>
  <c r="F10" i="9"/>
  <c r="V10" i="9" s="1"/>
  <c r="U9" i="9"/>
  <c r="F9" i="9"/>
  <c r="T9" i="9" s="1"/>
  <c r="U8" i="9"/>
  <c r="F8" i="9"/>
  <c r="T8" i="9" s="1"/>
  <c r="U7" i="9"/>
  <c r="F7" i="9"/>
  <c r="T7" i="9" s="1"/>
  <c r="U6" i="9"/>
  <c r="F6" i="9"/>
  <c r="T6" i="9" s="1"/>
  <c r="R3" i="9"/>
  <c r="Q3" i="9"/>
  <c r="P3" i="9"/>
  <c r="O3" i="9"/>
  <c r="N3" i="9"/>
  <c r="M3" i="9"/>
  <c r="L3" i="9"/>
  <c r="K3" i="9"/>
  <c r="J3" i="9"/>
  <c r="I3" i="9"/>
  <c r="H3" i="9"/>
  <c r="G3" i="9"/>
  <c r="AT93" i="6"/>
  <c r="N91" i="6"/>
  <c r="BF91" i="6" s="1"/>
  <c r="N90" i="6"/>
  <c r="BC90" i="6" s="1"/>
  <c r="N89" i="6"/>
  <c r="N88" i="6"/>
  <c r="BC88" i="6" s="1"/>
  <c r="N87" i="6"/>
  <c r="AO87" i="6" s="1"/>
  <c r="N86" i="6"/>
  <c r="BJ86" i="6" s="1"/>
  <c r="N85" i="6"/>
  <c r="BJ85" i="6" s="1"/>
  <c r="N84" i="6"/>
  <c r="AY84" i="6" s="1"/>
  <c r="N83" i="6"/>
  <c r="AU83" i="6" s="1"/>
  <c r="N82" i="6"/>
  <c r="AX82" i="6" s="1"/>
  <c r="N81" i="6"/>
  <c r="AV81" i="6" s="1"/>
  <c r="N80" i="6"/>
  <c r="AC80" i="6" s="1"/>
  <c r="N79" i="6"/>
  <c r="BC79" i="6" s="1"/>
  <c r="BJ78" i="6"/>
  <c r="N77" i="6"/>
  <c r="BJ77" i="6" s="1"/>
  <c r="N76" i="6"/>
  <c r="N75" i="6"/>
  <c r="BH75" i="6" s="1"/>
  <c r="N74" i="6"/>
  <c r="BH74" i="6" s="1"/>
  <c r="N73" i="6"/>
  <c r="BE73" i="6" s="1"/>
  <c r="N72" i="6"/>
  <c r="BD72" i="6" s="1"/>
  <c r="N71" i="6"/>
  <c r="BF71" i="6" s="1"/>
  <c r="N70" i="6"/>
  <c r="BJ70" i="6" s="1"/>
  <c r="N69" i="6"/>
  <c r="N68" i="6"/>
  <c r="N67" i="6"/>
  <c r="AV67" i="6" s="1"/>
  <c r="N66" i="6"/>
  <c r="BJ66" i="6" s="1"/>
  <c r="N65" i="6"/>
  <c r="AZ65" i="6" s="1"/>
  <c r="BF64" i="6"/>
  <c r="BE64" i="6"/>
  <c r="N64" i="6"/>
  <c r="BJ64" i="6" s="1"/>
  <c r="N63" i="6"/>
  <c r="BE63" i="6" s="1"/>
  <c r="BJ62" i="6"/>
  <c r="N61" i="6"/>
  <c r="AV61" i="6" s="1"/>
  <c r="N60" i="6"/>
  <c r="N59" i="6"/>
  <c r="BJ59" i="6" s="1"/>
  <c r="N58" i="6"/>
  <c r="BD58" i="6" s="1"/>
  <c r="N57" i="6"/>
  <c r="AY57" i="6" s="1"/>
  <c r="N56" i="6"/>
  <c r="BG56" i="6" s="1"/>
  <c r="N55" i="6"/>
  <c r="BJ55" i="6" s="1"/>
  <c r="N54" i="6"/>
  <c r="BD54" i="6" s="1"/>
  <c r="N53" i="6"/>
  <c r="AW53" i="6" s="1"/>
  <c r="N52" i="6"/>
  <c r="BD52" i="6" s="1"/>
  <c r="N51" i="6"/>
  <c r="BD51" i="6" s="1"/>
  <c r="BC50" i="6"/>
  <c r="BA50" i="6"/>
  <c r="N50" i="6"/>
  <c r="AX50" i="6" s="1"/>
  <c r="N49" i="6"/>
  <c r="AO49" i="6" s="1"/>
  <c r="N48" i="6"/>
  <c r="BJ47" i="6"/>
  <c r="N46" i="6"/>
  <c r="AZ46" i="6" s="1"/>
  <c r="N45" i="6"/>
  <c r="BJ45" i="6" s="1"/>
  <c r="N44" i="6"/>
  <c r="N43" i="6"/>
  <c r="BH43" i="6" s="1"/>
  <c r="N42" i="6"/>
  <c r="BE42" i="6" s="1"/>
  <c r="N41" i="6"/>
  <c r="AC41" i="6" s="1"/>
  <c r="N40" i="6"/>
  <c r="N39" i="6"/>
  <c r="N38" i="6"/>
  <c r="BG38" i="6" s="1"/>
  <c r="N37" i="6"/>
  <c r="BF37" i="6" s="1"/>
  <c r="N36" i="6"/>
  <c r="AY36" i="6" s="1"/>
  <c r="N35" i="6"/>
  <c r="BJ35" i="6" s="1"/>
  <c r="BF34" i="6"/>
  <c r="BA34" i="6"/>
  <c r="AM34" i="6"/>
  <c r="N34" i="6"/>
  <c r="BH34" i="6" s="1"/>
  <c r="N33" i="6"/>
  <c r="BD33" i="6" s="1"/>
  <c r="N32" i="6"/>
  <c r="BF32" i="6" s="1"/>
  <c r="N31" i="6"/>
  <c r="N30" i="6"/>
  <c r="AL30" i="6" s="1"/>
  <c r="BC29" i="6"/>
  <c r="AZ29" i="6"/>
  <c r="AY29" i="6"/>
  <c r="N29" i="6"/>
  <c r="AX29" i="6" s="1"/>
  <c r="N28" i="6"/>
  <c r="AZ28" i="6" s="1"/>
  <c r="BJ27" i="6"/>
  <c r="N26" i="6"/>
  <c r="BE26" i="6" s="1"/>
  <c r="BA25" i="6"/>
  <c r="AZ25" i="6"/>
  <c r="AC25" i="6"/>
  <c r="N25" i="6"/>
  <c r="AY25" i="6" s="1"/>
  <c r="N24" i="6"/>
  <c r="BH24" i="6" s="1"/>
  <c r="N23" i="6"/>
  <c r="N22" i="6"/>
  <c r="N21" i="6"/>
  <c r="N20" i="6"/>
  <c r="BG20" i="6" s="1"/>
  <c r="N19" i="6"/>
  <c r="N18" i="6"/>
  <c r="BG18" i="6" s="1"/>
  <c r="N17" i="6"/>
  <c r="BD16" i="6"/>
  <c r="N16" i="6"/>
  <c r="AW16" i="6" s="1"/>
  <c r="N15" i="6"/>
  <c r="BD15" i="6" s="1"/>
  <c r="BD14" i="6"/>
  <c r="BC14" i="6"/>
  <c r="N14" i="6"/>
  <c r="AY14" i="6" s="1"/>
  <c r="BJ13" i="6"/>
  <c r="N12" i="6"/>
  <c r="N11" i="6"/>
  <c r="BC11" i="6" s="1"/>
  <c r="N10" i="6"/>
  <c r="BC10" i="6" s="1"/>
  <c r="N9" i="6"/>
  <c r="BH8" i="6"/>
  <c r="BD8" i="6"/>
  <c r="AZ8" i="6"/>
  <c r="AY8" i="6"/>
  <c r="AX8" i="6"/>
  <c r="AU8" i="6"/>
  <c r="N8" i="6"/>
  <c r="BC8" i="6" s="1"/>
  <c r="BG7" i="6"/>
  <c r="BE7" i="6"/>
  <c r="BD7" i="6"/>
  <c r="BC7" i="6"/>
  <c r="BA7" i="6"/>
  <c r="AY7" i="6"/>
  <c r="AL7" i="6"/>
  <c r="N7" i="6"/>
  <c r="AU7" i="6" s="1"/>
  <c r="N6" i="6"/>
  <c r="BJ5" i="6"/>
  <c r="BH5" i="6"/>
  <c r="AZ5" i="6"/>
  <c r="AY5" i="6"/>
  <c r="AX5" i="6"/>
  <c r="AW5" i="6"/>
  <c r="AC5" i="6"/>
  <c r="AB5" i="6"/>
  <c r="N5" i="6"/>
  <c r="BD5" i="6" s="1"/>
  <c r="Z3" i="6"/>
  <c r="Y3" i="6"/>
  <c r="X3" i="6"/>
  <c r="W3" i="6"/>
  <c r="V3" i="6"/>
  <c r="U3" i="6"/>
  <c r="T3" i="6"/>
  <c r="S3" i="6"/>
  <c r="R3" i="6"/>
  <c r="Q3" i="6"/>
  <c r="P3" i="6"/>
  <c r="O3" i="6"/>
  <c r="BB178" i="2"/>
  <c r="BN175" i="2"/>
  <c r="BM175" i="2"/>
  <c r="BL175" i="2"/>
  <c r="BK175" i="2"/>
  <c r="BJ175" i="2"/>
  <c r="BI175" i="2"/>
  <c r="BA175" i="2"/>
  <c r="AM175" i="2"/>
  <c r="AK175" i="2"/>
  <c r="AI175" i="2"/>
  <c r="AI173" i="2"/>
  <c r="BJ172" i="2"/>
  <c r="BK171" i="2"/>
  <c r="BN170" i="2"/>
  <c r="BM170" i="2"/>
  <c r="BL170" i="2"/>
  <c r="BK170" i="2"/>
  <c r="BJ170" i="2"/>
  <c r="BI170" i="2"/>
  <c r="BA170" i="2"/>
  <c r="AM170" i="2"/>
  <c r="AK170" i="2"/>
  <c r="AI170" i="2"/>
  <c r="AI169" i="2"/>
  <c r="AK167" i="2"/>
  <c r="BI159" i="2"/>
  <c r="BM158" i="2"/>
  <c r="AK158" i="2"/>
  <c r="BK157" i="2"/>
  <c r="N156" i="2"/>
  <c r="AM155" i="2"/>
  <c r="AK155" i="2"/>
  <c r="AI155" i="2"/>
  <c r="AM154" i="2"/>
  <c r="AK154" i="2"/>
  <c r="AI154" i="2"/>
  <c r="N153" i="2"/>
  <c r="BK153" i="2" s="1"/>
  <c r="N152" i="2"/>
  <c r="AK152" i="2" s="1"/>
  <c r="N151" i="2"/>
  <c r="N150" i="2"/>
  <c r="BN150" i="2" s="1"/>
  <c r="N149" i="2"/>
  <c r="AM149" i="2" s="1"/>
  <c r="N148" i="2"/>
  <c r="AM147" i="2"/>
  <c r="AK147" i="2"/>
  <c r="AM146" i="2"/>
  <c r="AK146" i="2"/>
  <c r="AD137" i="2"/>
  <c r="AG135" i="2"/>
  <c r="AH134" i="2"/>
  <c r="BN133" i="2"/>
  <c r="BK133" i="2"/>
  <c r="BJ133" i="2"/>
  <c r="BI133" i="2"/>
  <c r="AX133" i="2"/>
  <c r="AW133" i="2"/>
  <c r="AV133" i="2"/>
  <c r="AM133" i="2"/>
  <c r="AK133" i="2"/>
  <c r="AI133" i="2"/>
  <c r="AH133" i="2"/>
  <c r="AE133" i="2"/>
  <c r="AD133" i="2"/>
  <c r="AC133" i="2"/>
  <c r="AW130" i="2"/>
  <c r="BJ125" i="2"/>
  <c r="N124" i="2"/>
  <c r="AM123" i="2"/>
  <c r="N122" i="2"/>
  <c r="BA122" i="2" s="1"/>
  <c r="N121" i="2"/>
  <c r="N120" i="2"/>
  <c r="AM120" i="2" s="1"/>
  <c r="N119" i="2"/>
  <c r="AK119" i="2" s="1"/>
  <c r="N118" i="2"/>
  <c r="AI118" i="2" s="1"/>
  <c r="N117" i="2"/>
  <c r="BA117" i="2" s="1"/>
  <c r="N116" i="2"/>
  <c r="AI116" i="2" s="1"/>
  <c r="N115" i="2"/>
  <c r="N114" i="2"/>
  <c r="BA114" i="2" s="1"/>
  <c r="N113" i="2"/>
  <c r="AM113" i="2" s="1"/>
  <c r="N112" i="2"/>
  <c r="AM112" i="2" s="1"/>
  <c r="N111" i="2"/>
  <c r="AM111" i="2" s="1"/>
  <c r="N110" i="2"/>
  <c r="AM110" i="2" s="1"/>
  <c r="N109" i="2"/>
  <c r="N108" i="2"/>
  <c r="N107" i="2"/>
  <c r="AK107" i="2" s="1"/>
  <c r="N106" i="2"/>
  <c r="AI106" i="2" s="1"/>
  <c r="N105" i="2"/>
  <c r="AK105" i="2" s="1"/>
  <c r="N104" i="2"/>
  <c r="AK104" i="2" s="1"/>
  <c r="N103" i="2"/>
  <c r="N102" i="2"/>
  <c r="BA102" i="2" s="1"/>
  <c r="N101" i="2"/>
  <c r="N100" i="2"/>
  <c r="N99" i="2"/>
  <c r="BA99" i="2" s="1"/>
  <c r="N98" i="2"/>
  <c r="AI98" i="2" s="1"/>
  <c r="N97" i="2"/>
  <c r="N96" i="2"/>
  <c r="BA96" i="2" s="1"/>
  <c r="N95" i="2"/>
  <c r="AK95" i="2" s="1"/>
  <c r="N92" i="2"/>
  <c r="BL92" i="2" s="1"/>
  <c r="N91" i="2"/>
  <c r="AK91" i="2" s="1"/>
  <c r="N90" i="2"/>
  <c r="BM90" i="2" s="1"/>
  <c r="N89" i="2"/>
  <c r="N88" i="2"/>
  <c r="BK88" i="2" s="1"/>
  <c r="N87" i="2"/>
  <c r="BK87" i="2" s="1"/>
  <c r="N86" i="2"/>
  <c r="BM86" i="2" s="1"/>
  <c r="N85" i="2"/>
  <c r="AH85" i="2" s="1"/>
  <c r="N84" i="2"/>
  <c r="BM84" i="2" s="1"/>
  <c r="N83" i="2"/>
  <c r="N82" i="2"/>
  <c r="AD82" i="2" s="1"/>
  <c r="N81" i="2"/>
  <c r="N80" i="2"/>
  <c r="AF80" i="2" s="1"/>
  <c r="N79" i="2"/>
  <c r="N78" i="2"/>
  <c r="N77" i="2"/>
  <c r="AC77" i="2" s="1"/>
  <c r="N76" i="2"/>
  <c r="AC76" i="2" s="1"/>
  <c r="N75" i="2"/>
  <c r="AE75" i="2" s="1"/>
  <c r="N73" i="2"/>
  <c r="BM73" i="2" s="1"/>
  <c r="N72" i="2"/>
  <c r="BN72" i="2" s="1"/>
  <c r="N71" i="2"/>
  <c r="N70" i="2"/>
  <c r="AW70" i="2" s="1"/>
  <c r="N69" i="2"/>
  <c r="AK69" i="2" s="1"/>
  <c r="N68" i="2"/>
  <c r="AD68" i="2" s="1"/>
  <c r="N67" i="2"/>
  <c r="N66" i="2"/>
  <c r="AK66" i="2" s="1"/>
  <c r="N65" i="2"/>
  <c r="AV65" i="2" s="1"/>
  <c r="N64" i="2"/>
  <c r="AC64" i="2" s="1"/>
  <c r="N63" i="2"/>
  <c r="AH63" i="2" s="1"/>
  <c r="N62" i="2"/>
  <c r="BM62" i="2" s="1"/>
  <c r="N61" i="2"/>
  <c r="N60" i="2"/>
  <c r="N59" i="2"/>
  <c r="BK59" i="2" s="1"/>
  <c r="N53" i="2"/>
  <c r="AM53" i="2" s="1"/>
  <c r="N52" i="2"/>
  <c r="BK52" i="2" s="1"/>
  <c r="N51" i="2"/>
  <c r="N50" i="2"/>
  <c r="AM50" i="2" s="1"/>
  <c r="N49" i="2"/>
  <c r="AM49" i="2" s="1"/>
  <c r="N48" i="2"/>
  <c r="BI48" i="2" s="1"/>
  <c r="N47" i="2"/>
  <c r="AW47" i="2" s="1"/>
  <c r="N46" i="2"/>
  <c r="N45" i="2"/>
  <c r="BN45" i="2" s="1"/>
  <c r="N44" i="2"/>
  <c r="N43" i="2"/>
  <c r="BJ43" i="2" s="1"/>
  <c r="N42" i="2"/>
  <c r="AI42" i="2" s="1"/>
  <c r="N41" i="2"/>
  <c r="AI41" i="2" s="1"/>
  <c r="N40" i="2"/>
  <c r="AI40" i="2" s="1"/>
  <c r="N39" i="2"/>
  <c r="BK39" i="2" s="1"/>
  <c r="N38" i="2"/>
  <c r="AD38" i="2" s="1"/>
  <c r="N37" i="2"/>
  <c r="BL37" i="2" s="1"/>
  <c r="N36" i="2"/>
  <c r="BJ36" i="2" s="1"/>
  <c r="N35" i="2"/>
  <c r="BN35" i="2" s="1"/>
  <c r="N34" i="2"/>
  <c r="AF34" i="2" s="1"/>
  <c r="N33" i="2"/>
  <c r="BI33" i="2" s="1"/>
  <c r="N32" i="2"/>
  <c r="AK32" i="2" s="1"/>
  <c r="N31" i="2"/>
  <c r="AH31" i="2" s="1"/>
  <c r="N30" i="2"/>
  <c r="BI30" i="2" s="1"/>
  <c r="N29" i="2"/>
  <c r="BL29" i="2" s="1"/>
  <c r="N28" i="2"/>
  <c r="BJ28" i="2" s="1"/>
  <c r="N27" i="2"/>
  <c r="AG27" i="2" s="1"/>
  <c r="N26" i="2"/>
  <c r="BM26" i="2" s="1"/>
  <c r="N25" i="2"/>
  <c r="BI25" i="2" s="1"/>
  <c r="N24" i="2"/>
  <c r="N23" i="2"/>
  <c r="BM23" i="2" s="1"/>
  <c r="N22" i="2"/>
  <c r="AK22" i="2" s="1"/>
  <c r="N21" i="2"/>
  <c r="BM21" i="2" s="1"/>
  <c r="N20" i="2"/>
  <c r="N19" i="2"/>
  <c r="AF19" i="2" s="1"/>
  <c r="N18" i="2"/>
  <c r="BK18" i="2" s="1"/>
  <c r="N17" i="2"/>
  <c r="N16" i="2"/>
  <c r="N15" i="2"/>
  <c r="AD15" i="2" s="1"/>
  <c r="N14" i="2"/>
  <c r="AD14" i="2" s="1"/>
  <c r="N13" i="2"/>
  <c r="N12" i="2"/>
  <c r="N11" i="2"/>
  <c r="BN11" i="2" s="1"/>
  <c r="N10" i="2"/>
  <c r="N9" i="2"/>
  <c r="N8" i="2"/>
  <c r="BL8" i="2" s="1"/>
  <c r="N7" i="2"/>
  <c r="AC7" i="2" s="1"/>
  <c r="N6" i="2"/>
  <c r="AE6" i="2" s="1"/>
  <c r="Z4" i="2"/>
  <c r="Y4" i="2"/>
  <c r="X4" i="2"/>
  <c r="W4" i="2"/>
  <c r="V4" i="2"/>
  <c r="U4" i="2"/>
  <c r="T4" i="2"/>
  <c r="S4" i="2"/>
  <c r="R4" i="2"/>
  <c r="Q4" i="2"/>
  <c r="P4" i="2"/>
  <c r="O4" i="2"/>
  <c r="A33" i="1"/>
  <c r="BA12" i="10" l="1"/>
  <c r="AA25" i="10"/>
  <c r="BD31" i="10"/>
  <c r="AL47" i="10"/>
  <c r="AR47" i="10"/>
  <c r="AS49" i="10"/>
  <c r="AR52" i="10"/>
  <c r="AJ52" i="10"/>
  <c r="BD12" i="10"/>
  <c r="BC19" i="10"/>
  <c r="AR49" i="10"/>
  <c r="AM52" i="10"/>
  <c r="AU16" i="10"/>
  <c r="AV25" i="10"/>
  <c r="AS47" i="10"/>
  <c r="AT49" i="10"/>
  <c r="AW52" i="10"/>
  <c r="AJ12" i="10"/>
  <c r="AK49" i="10"/>
  <c r="AA52" i="10"/>
  <c r="BB12" i="10"/>
  <c r="AL49" i="10"/>
  <c r="BC12" i="10"/>
  <c r="AK47" i="10"/>
  <c r="AM49" i="10"/>
  <c r="AV16" i="10"/>
  <c r="AW25" i="10"/>
  <c r="AT47" i="10"/>
  <c r="AZ49" i="10"/>
  <c r="AZ52" i="10"/>
  <c r="AW16" i="10"/>
  <c r="AY25" i="10"/>
  <c r="BB47" i="10"/>
  <c r="BC5" i="10"/>
  <c r="BC16" i="10"/>
  <c r="AZ40" i="10"/>
  <c r="AY21" i="10"/>
  <c r="BC10" i="10"/>
  <c r="AZ13" i="10"/>
  <c r="AA16" i="10"/>
  <c r="AZ24" i="10"/>
  <c r="AU26" i="10"/>
  <c r="AU28" i="10"/>
  <c r="BA33" i="10"/>
  <c r="AK38" i="10"/>
  <c r="AU39" i="10"/>
  <c r="BB45" i="10"/>
  <c r="BC47" i="10"/>
  <c r="BA52" i="10"/>
  <c r="BD17" i="10"/>
  <c r="BC8" i="10"/>
  <c r="AW22" i="10"/>
  <c r="BB24" i="10"/>
  <c r="BA26" i="10"/>
  <c r="AV28" i="10"/>
  <c r="AT31" i="10"/>
  <c r="AS38" i="10"/>
  <c r="AV39" i="10"/>
  <c r="AV41" i="10"/>
  <c r="BC45" i="10"/>
  <c r="BB52" i="10"/>
  <c r="AS10" i="10"/>
  <c r="AK24" i="10"/>
  <c r="BD36" i="10"/>
  <c r="AW40" i="10"/>
  <c r="AT10" i="10"/>
  <c r="AL24" i="10"/>
  <c r="AL28" i="10"/>
  <c r="AU10" i="10"/>
  <c r="AR24" i="10"/>
  <c r="AR28" i="10"/>
  <c r="AR39" i="10"/>
  <c r="BA40" i="10"/>
  <c r="AV10" i="10"/>
  <c r="BD21" i="10"/>
  <c r="AS24" i="10"/>
  <c r="AS28" i="10"/>
  <c r="AV33" i="10"/>
  <c r="AS39" i="10"/>
  <c r="AW10" i="10"/>
  <c r="AT28" i="10"/>
  <c r="AW33" i="10"/>
  <c r="AT39" i="10"/>
  <c r="BD8" i="10"/>
  <c r="AJ16" i="10"/>
  <c r="AY22" i="10"/>
  <c r="BC26" i="10"/>
  <c r="AU31" i="10"/>
  <c r="AT38" i="10"/>
  <c r="AW39" i="10"/>
  <c r="AW41" i="10"/>
  <c r="BC52" i="10"/>
  <c r="AS16" i="10"/>
  <c r="BD26" i="10"/>
  <c r="AV31" i="10"/>
  <c r="AU38" i="10"/>
  <c r="AY39" i="10"/>
  <c r="BC41" i="10"/>
  <c r="AT24" i="10"/>
  <c r="AT16" i="10"/>
  <c r="BB31" i="10"/>
  <c r="AV38" i="10"/>
  <c r="BD39" i="10"/>
  <c r="V8" i="9"/>
  <c r="V9" i="9"/>
  <c r="AV90" i="6"/>
  <c r="BF15" i="6"/>
  <c r="BG53" i="6"/>
  <c r="AC8" i="6"/>
  <c r="BH28" i="6"/>
  <c r="BH53" i="6"/>
  <c r="AW90" i="6"/>
  <c r="AU90" i="6"/>
  <c r="BE28" i="6"/>
  <c r="BH37" i="6"/>
  <c r="AC7" i="6"/>
  <c r="AO8" i="6"/>
  <c r="BC16" i="6"/>
  <c r="AB25" i="6"/>
  <c r="AX90" i="6"/>
  <c r="AY58" i="6"/>
  <c r="BA30" i="6"/>
  <c r="AZ58" i="6"/>
  <c r="AZ15" i="6"/>
  <c r="BC30" i="6"/>
  <c r="BA58" i="6"/>
  <c r="BA15" i="6"/>
  <c r="BD30" i="6"/>
  <c r="BE37" i="6"/>
  <c r="BG45" i="6"/>
  <c r="BE15" i="6"/>
  <c r="BD28" i="6"/>
  <c r="AO53" i="6"/>
  <c r="AM7" i="6"/>
  <c r="AV8" i="6"/>
  <c r="BJ16" i="6"/>
  <c r="AU25" i="6"/>
  <c r="AV50" i="6"/>
  <c r="BA64" i="6"/>
  <c r="AS5" i="6"/>
  <c r="AX7" i="6"/>
  <c r="AW8" i="6"/>
  <c r="BA14" i="6"/>
  <c r="AX25" i="6"/>
  <c r="BA29" i="6"/>
  <c r="BE34" i="6"/>
  <c r="BH41" i="6"/>
  <c r="AY50" i="6"/>
  <c r="BC64" i="6"/>
  <c r="AX33" i="6"/>
  <c r="AY52" i="6"/>
  <c r="AC56" i="6"/>
  <c r="AC82" i="6"/>
  <c r="AY33" i="6"/>
  <c r="AZ52" i="6"/>
  <c r="BD86" i="6"/>
  <c r="BF35" i="6"/>
  <c r="AZ79" i="6"/>
  <c r="BH82" i="6"/>
  <c r="AW34" i="6"/>
  <c r="BG35" i="6"/>
  <c r="BD73" i="6"/>
  <c r="BA79" i="6"/>
  <c r="AU5" i="6"/>
  <c r="BJ8" i="6"/>
  <c r="BE14" i="6"/>
  <c r="AV25" i="6"/>
  <c r="BJ28" i="6"/>
  <c r="AX34" i="6"/>
  <c r="BD50" i="6"/>
  <c r="BJ53" i="6"/>
  <c r="BH58" i="6"/>
  <c r="BG64" i="6"/>
  <c r="BH83" i="6"/>
  <c r="AC90" i="6"/>
  <c r="AV5" i="6"/>
  <c r="AB7" i="6"/>
  <c r="AB8" i="6"/>
  <c r="AW25" i="6"/>
  <c r="AY34" i="6"/>
  <c r="BF50" i="6"/>
  <c r="BJ83" i="6"/>
  <c r="AO90" i="6"/>
  <c r="BA5" i="6"/>
  <c r="BH26" i="6"/>
  <c r="AZ33" i="6"/>
  <c r="AY35" i="6"/>
  <c r="BA52" i="6"/>
  <c r="AV79" i="6"/>
  <c r="BC82" i="6"/>
  <c r="BG86" i="6"/>
  <c r="BH90" i="6"/>
  <c r="AW33" i="6"/>
  <c r="BF5" i="6"/>
  <c r="AY16" i="6"/>
  <c r="AV30" i="6"/>
  <c r="BA33" i="6"/>
  <c r="AZ35" i="6"/>
  <c r="BC52" i="6"/>
  <c r="AW58" i="6"/>
  <c r="AV64" i="6"/>
  <c r="AZ70" i="6"/>
  <c r="AW79" i="6"/>
  <c r="BD82" i="6"/>
  <c r="BA82" i="6"/>
  <c r="BG5" i="6"/>
  <c r="BA16" i="6"/>
  <c r="AX30" i="6"/>
  <c r="BC33" i="6"/>
  <c r="BD35" i="6"/>
  <c r="AX58" i="6"/>
  <c r="AX79" i="6"/>
  <c r="BE82" i="6"/>
  <c r="BD10" i="6"/>
  <c r="BE35" i="6"/>
  <c r="AY79" i="6"/>
  <c r="BG82" i="6"/>
  <c r="BD85" i="6"/>
  <c r="AZ88" i="6"/>
  <c r="AZ84" i="6"/>
  <c r="AY88" i="6"/>
  <c r="AK80" i="6"/>
  <c r="BC83" i="6"/>
  <c r="BG85" i="6"/>
  <c r="BA88" i="6"/>
  <c r="BC84" i="6"/>
  <c r="BE87" i="6"/>
  <c r="BD84" i="6"/>
  <c r="BH87" i="6"/>
  <c r="BF84" i="6"/>
  <c r="BF85" i="6"/>
  <c r="BJ90" i="6"/>
  <c r="BD83" i="6"/>
  <c r="BD88" i="6"/>
  <c r="BJ87" i="6"/>
  <c r="BE65" i="6"/>
  <c r="AV70" i="6"/>
  <c r="AY73" i="6"/>
  <c r="AY74" i="6"/>
  <c r="BE77" i="6"/>
  <c r="BH67" i="6"/>
  <c r="BF75" i="6"/>
  <c r="AC74" i="6"/>
  <c r="BG75" i="6"/>
  <c r="AP74" i="6"/>
  <c r="AC73" i="6"/>
  <c r="AU74" i="6"/>
  <c r="AQ73" i="6"/>
  <c r="AV74" i="6"/>
  <c r="BC65" i="6"/>
  <c r="AC70" i="6"/>
  <c r="AV73" i="6"/>
  <c r="AW74" i="6"/>
  <c r="BC77" i="6"/>
  <c r="BD65" i="6"/>
  <c r="AU70" i="6"/>
  <c r="AW73" i="6"/>
  <c r="AX74" i="6"/>
  <c r="BF65" i="6"/>
  <c r="AW70" i="6"/>
  <c r="AZ73" i="6"/>
  <c r="BA74" i="6"/>
  <c r="BG77" i="6"/>
  <c r="BJ67" i="6"/>
  <c r="AB64" i="6"/>
  <c r="BG65" i="6"/>
  <c r="AX70" i="6"/>
  <c r="BA73" i="6"/>
  <c r="BC74" i="6"/>
  <c r="BD77" i="6"/>
  <c r="AY70" i="6"/>
  <c r="BC73" i="6"/>
  <c r="BJ74" i="6"/>
  <c r="BD61" i="6"/>
  <c r="BC57" i="6"/>
  <c r="AZ51" i="6"/>
  <c r="AB53" i="6"/>
  <c r="BA54" i="6"/>
  <c r="BD57" i="6"/>
  <c r="BC58" i="6"/>
  <c r="BE61" i="6"/>
  <c r="AY51" i="6"/>
  <c r="AZ54" i="6"/>
  <c r="BA51" i="6"/>
  <c r="AC53" i="6"/>
  <c r="BC54" i="6"/>
  <c r="BE57" i="6"/>
  <c r="BG58" i="6"/>
  <c r="BG61" i="6"/>
  <c r="AW50" i="6"/>
  <c r="BG51" i="6"/>
  <c r="AU53" i="6"/>
  <c r="BF55" i="6"/>
  <c r="AC58" i="6"/>
  <c r="BJ58" i="6"/>
  <c r="AX61" i="6"/>
  <c r="AZ57" i="6"/>
  <c r="BA61" i="6"/>
  <c r="BA57" i="6"/>
  <c r="BC61" i="6"/>
  <c r="BF51" i="6"/>
  <c r="AV53" i="6"/>
  <c r="BH55" i="6"/>
  <c r="AO58" i="6"/>
  <c r="AZ50" i="6"/>
  <c r="AW52" i="6"/>
  <c r="AX53" i="6"/>
  <c r="AU58" i="6"/>
  <c r="AX52" i="6"/>
  <c r="AY53" i="6"/>
  <c r="AV58" i="6"/>
  <c r="BG42" i="6"/>
  <c r="AP41" i="6"/>
  <c r="AC45" i="6"/>
  <c r="BC41" i="6"/>
  <c r="BC45" i="6"/>
  <c r="BG41" i="6"/>
  <c r="BF45" i="6"/>
  <c r="AR41" i="6"/>
  <c r="AU41" i="6"/>
  <c r="AY45" i="6"/>
  <c r="AZ45" i="6"/>
  <c r="BA41" i="6"/>
  <c r="BF41" i="6"/>
  <c r="BD45" i="6"/>
  <c r="BC32" i="6"/>
  <c r="BD32" i="6"/>
  <c r="BG26" i="6"/>
  <c r="BD26" i="6"/>
  <c r="BF20" i="6"/>
  <c r="AE25" i="4"/>
  <c r="AE45" i="4"/>
  <c r="BC9" i="4"/>
  <c r="AE18" i="4"/>
  <c r="BH51" i="4"/>
  <c r="AT29" i="4"/>
  <c r="BC29" i="4"/>
  <c r="BH19" i="4"/>
  <c r="AF45" i="4"/>
  <c r="AF18" i="4"/>
  <c r="AI43" i="4"/>
  <c r="AH64" i="4"/>
  <c r="AT18" i="4"/>
  <c r="AI64" i="4"/>
  <c r="BJ56" i="3"/>
  <c r="BI85" i="3"/>
  <c r="AH61" i="3"/>
  <c r="AK85" i="3"/>
  <c r="BJ61" i="3"/>
  <c r="AL85" i="3"/>
  <c r="BF88" i="3"/>
  <c r="AK75" i="3"/>
  <c r="AL86" i="3"/>
  <c r="BG75" i="3"/>
  <c r="AH85" i="3"/>
  <c r="AT21" i="3"/>
  <c r="AK56" i="3"/>
  <c r="BJ77" i="3"/>
  <c r="AW85" i="3"/>
  <c r="AL31" i="3"/>
  <c r="BF31" i="3"/>
  <c r="AV75" i="3"/>
  <c r="AX75" i="3"/>
  <c r="BI79" i="3"/>
  <c r="AF85" i="3"/>
  <c r="AF61" i="3"/>
  <c r="BK61" i="3"/>
  <c r="AS85" i="3"/>
  <c r="BG88" i="3"/>
  <c r="BH56" i="3"/>
  <c r="BK77" i="3"/>
  <c r="BF85" i="3"/>
  <c r="AT28" i="2"/>
  <c r="BK28" i="2"/>
  <c r="BN163" i="2"/>
  <c r="BI132" i="2"/>
  <c r="AI164" i="2"/>
  <c r="AK164" i="2"/>
  <c r="AM164" i="2"/>
  <c r="T25" i="11"/>
  <c r="BA22" i="10"/>
  <c r="AA37" i="10"/>
  <c r="BD45" i="10"/>
  <c r="AS51" i="10"/>
  <c r="AJ14" i="10"/>
  <c r="AA22" i="10"/>
  <c r="BB22" i="10"/>
  <c r="AK34" i="10"/>
  <c r="AA45" i="10"/>
  <c r="AT51" i="10"/>
  <c r="AV9" i="10"/>
  <c r="AK14" i="10"/>
  <c r="BC22" i="10"/>
  <c r="AL34" i="10"/>
  <c r="AK36" i="10"/>
  <c r="AZ37" i="10"/>
  <c r="AU51" i="10"/>
  <c r="AR14" i="10"/>
  <c r="AL19" i="10"/>
  <c r="AK22" i="10"/>
  <c r="BD22" i="10"/>
  <c r="AR34" i="10"/>
  <c r="AL36" i="10"/>
  <c r="BA37" i="10"/>
  <c r="AJ45" i="10"/>
  <c r="AT46" i="10"/>
  <c r="AV51" i="10"/>
  <c r="AK8" i="10"/>
  <c r="AY9" i="10"/>
  <c r="AR13" i="10"/>
  <c r="AS14" i="10"/>
  <c r="AR19" i="10"/>
  <c r="AL21" i="10"/>
  <c r="AL22" i="10"/>
  <c r="AW27" i="10"/>
  <c r="AS34" i="10"/>
  <c r="AR36" i="10"/>
  <c r="BB37" i="10"/>
  <c r="AU46" i="10"/>
  <c r="AW51" i="10"/>
  <c r="BD5" i="10"/>
  <c r="BB8" i="10"/>
  <c r="AR10" i="10"/>
  <c r="AY12" i="10"/>
  <c r="AY13" i="10"/>
  <c r="AR16" i="10"/>
  <c r="BC17" i="10"/>
  <c r="AW19" i="10"/>
  <c r="AW21" i="10"/>
  <c r="AV22" i="10"/>
  <c r="AJ24" i="10"/>
  <c r="AT26" i="10"/>
  <c r="AA28" i="10"/>
  <c r="AS31" i="10"/>
  <c r="AZ33" i="10"/>
  <c r="BD34" i="10"/>
  <c r="BC36" i="10"/>
  <c r="AJ38" i="10"/>
  <c r="AK39" i="10"/>
  <c r="AU41" i="10"/>
  <c r="AZ43" i="10"/>
  <c r="BA45" i="10"/>
  <c r="AK52" i="10"/>
  <c r="AL8" i="10"/>
  <c r="AZ9" i="10"/>
  <c r="AT13" i="10"/>
  <c r="AT14" i="10"/>
  <c r="AS19" i="10"/>
  <c r="AS21" i="10"/>
  <c r="AR22" i="10"/>
  <c r="BC24" i="10"/>
  <c r="AL26" i="10"/>
  <c r="AY27" i="10"/>
  <c r="AW28" i="10"/>
  <c r="AA31" i="10"/>
  <c r="AT34" i="10"/>
  <c r="AS36" i="10"/>
  <c r="BD38" i="10"/>
  <c r="AZ39" i="10"/>
  <c r="AM41" i="10"/>
  <c r="AU43" i="10"/>
  <c r="AP45" i="10"/>
  <c r="AV46" i="10"/>
  <c r="BD47" i="10"/>
  <c r="BB49" i="10"/>
  <c r="BD52" i="10"/>
  <c r="AR8" i="10"/>
  <c r="BA9" i="10"/>
  <c r="AU13" i="10"/>
  <c r="BB14" i="10"/>
  <c r="AJ17" i="10"/>
  <c r="AT19" i="10"/>
  <c r="AT21" i="10"/>
  <c r="AS22" i="10"/>
  <c r="BD24" i="10"/>
  <c r="AM26" i="10"/>
  <c r="BA27" i="10"/>
  <c r="BC28" i="10"/>
  <c r="AU34" i="10"/>
  <c r="AT36" i="10"/>
  <c r="BB39" i="10"/>
  <c r="AR41" i="10"/>
  <c r="AV43" i="10"/>
  <c r="AR45" i="10"/>
  <c r="AW46" i="10"/>
  <c r="BC49" i="10"/>
  <c r="AK45" i="10"/>
  <c r="AS8" i="10"/>
  <c r="AV13" i="10"/>
  <c r="BC14" i="10"/>
  <c r="AR17" i="10"/>
  <c r="AU19" i="10"/>
  <c r="AU21" i="10"/>
  <c r="AT22" i="10"/>
  <c r="AA24" i="10"/>
  <c r="AR26" i="10"/>
  <c r="BB27" i="10"/>
  <c r="AN31" i="10"/>
  <c r="BA34" i="10"/>
  <c r="AU36" i="10"/>
  <c r="AA38" i="10"/>
  <c r="AA39" i="10"/>
  <c r="BC39" i="10"/>
  <c r="AS41" i="10"/>
  <c r="AW43" i="10"/>
  <c r="AW45" i="10"/>
  <c r="AY46" i="10"/>
  <c r="BD49" i="10"/>
  <c r="AW9" i="10"/>
  <c r="AT8" i="10"/>
  <c r="AW13" i="10"/>
  <c r="BD14" i="10"/>
  <c r="AV19" i="10"/>
  <c r="AV21" i="10"/>
  <c r="AU22" i="10"/>
  <c r="AS26" i="10"/>
  <c r="AR31" i="10"/>
  <c r="BC34" i="10"/>
  <c r="BA36" i="10"/>
  <c r="AT41" i="10"/>
  <c r="AY43" i="10"/>
  <c r="AZ45" i="10"/>
  <c r="V7" i="9"/>
  <c r="V11" i="9"/>
  <c r="BA68" i="6"/>
  <c r="BJ68" i="6"/>
  <c r="AX68" i="6"/>
  <c r="BH68" i="6"/>
  <c r="AO68" i="6"/>
  <c r="AC68" i="6"/>
  <c r="BG68" i="6"/>
  <c r="BD68" i="6"/>
  <c r="BC68" i="6"/>
  <c r="AY68" i="6"/>
  <c r="BD60" i="6"/>
  <c r="AZ60" i="6"/>
  <c r="BH60" i="6"/>
  <c r="BG60" i="6"/>
  <c r="AB60" i="6"/>
  <c r="AY60" i="6"/>
  <c r="AQ60" i="6"/>
  <c r="AX60" i="6"/>
  <c r="AW60" i="6"/>
  <c r="AC60" i="6"/>
  <c r="AV60" i="6"/>
  <c r="BJ60" i="6"/>
  <c r="AU60" i="6"/>
  <c r="AU69" i="6"/>
  <c r="AZ69" i="6"/>
  <c r="AW69" i="6"/>
  <c r="BJ69" i="6"/>
  <c r="AV69" i="6"/>
  <c r="BH69" i="6"/>
  <c r="BD69" i="6"/>
  <c r="BC69" i="6"/>
  <c r="BA69" i="6"/>
  <c r="BC21" i="6"/>
  <c r="AC21" i="6"/>
  <c r="BJ21" i="6"/>
  <c r="AZ21" i="6"/>
  <c r="AB21" i="6"/>
  <c r="AW21" i="6"/>
  <c r="AV21" i="6"/>
  <c r="AU21" i="6"/>
  <c r="AR21" i="6"/>
  <c r="AZ11" i="6"/>
  <c r="AU19" i="6"/>
  <c r="BH19" i="6"/>
  <c r="AX19" i="6"/>
  <c r="BF19" i="6"/>
  <c r="AM19" i="6"/>
  <c r="BE19" i="6"/>
  <c r="BD19" i="6"/>
  <c r="BA19" i="6"/>
  <c r="AY19" i="6"/>
  <c r="AQ69" i="6"/>
  <c r="AB19" i="6"/>
  <c r="BG21" i="6"/>
  <c r="BJ20" i="6"/>
  <c r="BC20" i="6"/>
  <c r="AO20" i="6"/>
  <c r="BA20" i="6"/>
  <c r="AV20" i="6"/>
  <c r="AZ20" i="6"/>
  <c r="AY20" i="6"/>
  <c r="AX20" i="6"/>
  <c r="AW20" i="6"/>
  <c r="BG43" i="6"/>
  <c r="AU59" i="6"/>
  <c r="BG59" i="6"/>
  <c r="AQ59" i="6"/>
  <c r="BE59" i="6"/>
  <c r="AV59" i="6"/>
  <c r="BD59" i="6"/>
  <c r="AY59" i="6"/>
  <c r="BC59" i="6"/>
  <c r="BA59" i="6"/>
  <c r="AZ59" i="6"/>
  <c r="AB20" i="6"/>
  <c r="AY48" i="6"/>
  <c r="BJ48" i="6"/>
  <c r="BE56" i="6"/>
  <c r="AB59" i="6"/>
  <c r="AC20" i="6"/>
  <c r="AX44" i="6"/>
  <c r="AU44" i="6"/>
  <c r="AV44" i="6"/>
  <c r="BF44" i="6"/>
  <c r="BE44" i="6"/>
  <c r="AY44" i="6"/>
  <c r="BD48" i="6"/>
  <c r="BF56" i="6"/>
  <c r="AC59" i="6"/>
  <c r="BJ81" i="6"/>
  <c r="BD81" i="6"/>
  <c r="BC81" i="6"/>
  <c r="AW81" i="6"/>
  <c r="BH81" i="6"/>
  <c r="BG81" i="6"/>
  <c r="BD91" i="6"/>
  <c r="AC91" i="6"/>
  <c r="AB91" i="6"/>
  <c r="BC91" i="6"/>
  <c r="AO91" i="6"/>
  <c r="BA91" i="6"/>
  <c r="AY91" i="6"/>
  <c r="AX91" i="6"/>
  <c r="AW91" i="6"/>
  <c r="BE20" i="6"/>
  <c r="BE48" i="6"/>
  <c r="BH59" i="6"/>
  <c r="AC81" i="6"/>
  <c r="BC86" i="6"/>
  <c r="AU86" i="6"/>
  <c r="BA86" i="6"/>
  <c r="AV86" i="6"/>
  <c r="AN86" i="6"/>
  <c r="AN93" i="6" s="1"/>
  <c r="AZ86" i="6"/>
  <c r="AY86" i="6"/>
  <c r="AX86" i="6"/>
  <c r="AW86" i="6"/>
  <c r="BE91" i="6"/>
  <c r="BA71" i="6"/>
  <c r="BJ71" i="6"/>
  <c r="BG71" i="6"/>
  <c r="BH71" i="6"/>
  <c r="BA11" i="6"/>
  <c r="AX11" i="6"/>
  <c r="BG11" i="6"/>
  <c r="AC11" i="6"/>
  <c r="AW11" i="6"/>
  <c r="AB11" i="6"/>
  <c r="AV11" i="6"/>
  <c r="AU11" i="6"/>
  <c r="BE11" i="6"/>
  <c r="BJ11" i="6"/>
  <c r="AP11" i="6"/>
  <c r="BH11" i="6"/>
  <c r="AM11" i="6"/>
  <c r="BE71" i="6"/>
  <c r="AY11" i="6"/>
  <c r="BJ38" i="6"/>
  <c r="BH38" i="6"/>
  <c r="BA60" i="6"/>
  <c r="AO69" i="6"/>
  <c r="BC60" i="6"/>
  <c r="BF21" i="6"/>
  <c r="BD31" i="6"/>
  <c r="BC31" i="6"/>
  <c r="AK31" i="6"/>
  <c r="BA31" i="6"/>
  <c r="AL31" i="6"/>
  <c r="AZ31" i="6"/>
  <c r="AY31" i="6"/>
  <c r="AX31" i="6"/>
  <c r="AW31" i="6"/>
  <c r="AV31" i="6"/>
  <c r="BE60" i="6"/>
  <c r="BF6" i="6"/>
  <c r="BC6" i="6"/>
  <c r="BG6" i="6"/>
  <c r="BD11" i="6"/>
  <c r="AC19" i="6"/>
  <c r="BH31" i="6"/>
  <c r="AU43" i="6"/>
  <c r="BE43" i="6"/>
  <c r="BD43" i="6"/>
  <c r="AW43" i="6"/>
  <c r="BA43" i="6"/>
  <c r="AZ43" i="6"/>
  <c r="AY43" i="6"/>
  <c r="AX43" i="6"/>
  <c r="AO43" i="6"/>
  <c r="BF60" i="6"/>
  <c r="AV66" i="6"/>
  <c r="BC66" i="6"/>
  <c r="BA66" i="6"/>
  <c r="AQ66" i="6"/>
  <c r="AC66" i="6"/>
  <c r="AB66" i="6"/>
  <c r="AZ66" i="6"/>
  <c r="AY66" i="6"/>
  <c r="AX66" i="6"/>
  <c r="AW66" i="6"/>
  <c r="AZ6" i="6"/>
  <c r="AL19" i="6"/>
  <c r="BJ31" i="6"/>
  <c r="AB43" i="6"/>
  <c r="BD56" i="6"/>
  <c r="BC56" i="6"/>
  <c r="BH56" i="6"/>
  <c r="AO56" i="6"/>
  <c r="BA56" i="6"/>
  <c r="AV56" i="6"/>
  <c r="BJ56" i="6"/>
  <c r="AU56" i="6"/>
  <c r="AZ56" i="6"/>
  <c r="AY56" i="6"/>
  <c r="AX56" i="6"/>
  <c r="AW56" i="6"/>
  <c r="BE66" i="6"/>
  <c r="BA6" i="6"/>
  <c r="BJ19" i="6"/>
  <c r="BA32" i="6"/>
  <c r="AK32" i="6"/>
  <c r="BH32" i="6"/>
  <c r="BG32" i="6"/>
  <c r="AB32" i="6"/>
  <c r="AZ32" i="6"/>
  <c r="AC32" i="6"/>
  <c r="AX32" i="6"/>
  <c r="AV32" i="6"/>
  <c r="AU32" i="6"/>
  <c r="BJ32" i="6"/>
  <c r="AL32" i="6"/>
  <c r="AC43" i="6"/>
  <c r="AB56" i="6"/>
  <c r="BG66" i="6"/>
  <c r="BJ80" i="6"/>
  <c r="BH80" i="6"/>
  <c r="AV80" i="6"/>
  <c r="BF80" i="6"/>
  <c r="AX80" i="6"/>
  <c r="AU80" i="6"/>
  <c r="BC80" i="6"/>
  <c r="BA80" i="6"/>
  <c r="AZ80" i="6"/>
  <c r="AY80" i="6"/>
  <c r="BE21" i="6"/>
  <c r="AC15" i="6"/>
  <c r="AL28" i="6"/>
  <c r="AL29" i="6"/>
  <c r="BJ29" i="6"/>
  <c r="BE33" i="6"/>
  <c r="BC36" i="6"/>
  <c r="AW42" i="6"/>
  <c r="AV46" i="6"/>
  <c r="BG49" i="6"/>
  <c r="AB51" i="6"/>
  <c r="BE52" i="6"/>
  <c r="AP54" i="6"/>
  <c r="BH54" i="6"/>
  <c r="AB57" i="6"/>
  <c r="BH57" i="6"/>
  <c r="AV63" i="6"/>
  <c r="AQ67" i="6"/>
  <c r="AC77" i="6"/>
  <c r="BD79" i="6"/>
  <c r="AM83" i="6"/>
  <c r="AM84" i="6"/>
  <c r="AU87" i="6"/>
  <c r="AM88" i="6"/>
  <c r="BG88" i="6"/>
  <c r="AY90" i="6"/>
  <c r="BJ15" i="6"/>
  <c r="BC5" i="6"/>
  <c r="BH7" i="6"/>
  <c r="BE8" i="6"/>
  <c r="AU15" i="6"/>
  <c r="AC16" i="6"/>
  <c r="AZ18" i="6"/>
  <c r="BE24" i="6"/>
  <c r="BC25" i="6"/>
  <c r="AU28" i="6"/>
  <c r="AM29" i="6"/>
  <c r="AB33" i="6"/>
  <c r="BF33" i="6"/>
  <c r="BD36" i="6"/>
  <c r="AX42" i="6"/>
  <c r="BC46" i="6"/>
  <c r="BH49" i="6"/>
  <c r="AC51" i="6"/>
  <c r="AB52" i="6"/>
  <c r="BF52" i="6"/>
  <c r="AZ53" i="6"/>
  <c r="AU54" i="6"/>
  <c r="BJ54" i="6"/>
  <c r="AC57" i="6"/>
  <c r="BE58" i="6"/>
  <c r="AW63" i="6"/>
  <c r="AU67" i="6"/>
  <c r="BA70" i="6"/>
  <c r="BF72" i="6"/>
  <c r="BH73" i="6"/>
  <c r="BD74" i="6"/>
  <c r="AU77" i="6"/>
  <c r="AB79" i="6"/>
  <c r="BE79" i="6"/>
  <c r="AV83" i="6"/>
  <c r="AU84" i="6"/>
  <c r="AB85" i="6"/>
  <c r="AV87" i="6"/>
  <c r="AO88" i="6"/>
  <c r="BH88" i="6"/>
  <c r="AZ90" i="6"/>
  <c r="AU63" i="6"/>
  <c r="AC88" i="6"/>
  <c r="BE5" i="6"/>
  <c r="BG8" i="6"/>
  <c r="AV15" i="6"/>
  <c r="AM16" i="6"/>
  <c r="BA18" i="6"/>
  <c r="BG24" i="6"/>
  <c r="BF25" i="6"/>
  <c r="AW28" i="6"/>
  <c r="AU29" i="6"/>
  <c r="AC33" i="6"/>
  <c r="BG33" i="6"/>
  <c r="AC35" i="6"/>
  <c r="BE36" i="6"/>
  <c r="AZ42" i="6"/>
  <c r="BD46" i="6"/>
  <c r="AP51" i="6"/>
  <c r="AC52" i="6"/>
  <c r="BG52" i="6"/>
  <c r="BA53" i="6"/>
  <c r="AV54" i="6"/>
  <c r="AR57" i="6"/>
  <c r="AB58" i="6"/>
  <c r="BF58" i="6"/>
  <c r="AX63" i="6"/>
  <c r="AW65" i="6"/>
  <c r="AX67" i="6"/>
  <c r="BC70" i="6"/>
  <c r="BG72" i="6"/>
  <c r="BJ73" i="6"/>
  <c r="BF74" i="6"/>
  <c r="AV77" i="6"/>
  <c r="AC79" i="6"/>
  <c r="BF79" i="6"/>
  <c r="AW83" i="6"/>
  <c r="AV84" i="6"/>
  <c r="AZ85" i="6"/>
  <c r="AY87" i="6"/>
  <c r="AU88" i="6"/>
  <c r="BJ88" i="6"/>
  <c r="BA90" i="6"/>
  <c r="AC83" i="6"/>
  <c r="AW15" i="6"/>
  <c r="AO16" i="6"/>
  <c r="BC18" i="6"/>
  <c r="BG25" i="6"/>
  <c r="AY28" i="6"/>
  <c r="AV29" i="6"/>
  <c r="AM33" i="6"/>
  <c r="BH33" i="6"/>
  <c r="BA42" i="6"/>
  <c r="BE46" i="6"/>
  <c r="AU51" i="6"/>
  <c r="AO52" i="6"/>
  <c r="BH52" i="6"/>
  <c r="BC53" i="6"/>
  <c r="AW54" i="6"/>
  <c r="AV57" i="6"/>
  <c r="AY63" i="6"/>
  <c r="BD67" i="6"/>
  <c r="BD70" i="6"/>
  <c r="AW77" i="6"/>
  <c r="AL79" i="6"/>
  <c r="BG79" i="6"/>
  <c r="AY83" i="6"/>
  <c r="AW84" i="6"/>
  <c r="BA85" i="6"/>
  <c r="AZ87" i="6"/>
  <c r="AV88" i="6"/>
  <c r="BE90" i="6"/>
  <c r="BF29" i="6"/>
  <c r="AV36" i="6"/>
  <c r="AB54" i="6"/>
  <c r="BF54" i="6"/>
  <c r="BH84" i="6"/>
  <c r="AC87" i="6"/>
  <c r="BE88" i="6"/>
  <c r="AB15" i="6"/>
  <c r="BH29" i="6"/>
  <c r="AZ36" i="6"/>
  <c r="AC54" i="6"/>
  <c r="BG57" i="6"/>
  <c r="AC84" i="6"/>
  <c r="BF88" i="6"/>
  <c r="AX15" i="6"/>
  <c r="AV16" i="6"/>
  <c r="BF18" i="6"/>
  <c r="BJ25" i="6"/>
  <c r="BA28" i="6"/>
  <c r="AW29" i="6"/>
  <c r="AU33" i="6"/>
  <c r="BJ33" i="6"/>
  <c r="BD42" i="6"/>
  <c r="BF46" i="6"/>
  <c r="AV51" i="6"/>
  <c r="AU52" i="6"/>
  <c r="BJ52" i="6"/>
  <c r="BD53" i="6"/>
  <c r="AX54" i="6"/>
  <c r="AX57" i="6"/>
  <c r="BE67" i="6"/>
  <c r="BF70" i="6"/>
  <c r="AZ77" i="6"/>
  <c r="AM79" i="6"/>
  <c r="BH79" i="6"/>
  <c r="AZ83" i="6"/>
  <c r="AX84" i="6"/>
  <c r="BA87" i="6"/>
  <c r="AW88" i="6"/>
  <c r="BF90" i="6"/>
  <c r="BE54" i="6"/>
  <c r="BH15" i="6"/>
  <c r="AC67" i="6"/>
  <c r="BH77" i="6"/>
  <c r="AB88" i="6"/>
  <c r="AC29" i="6"/>
  <c r="BF49" i="6"/>
  <c r="BJ51" i="6"/>
  <c r="BG54" i="6"/>
  <c r="AP67" i="6"/>
  <c r="AB77" i="6"/>
  <c r="BJ84" i="6"/>
  <c r="AM87" i="6"/>
  <c r="AY15" i="6"/>
  <c r="BC28" i="6"/>
  <c r="AV33" i="6"/>
  <c r="AX51" i="6"/>
  <c r="AV52" i="6"/>
  <c r="BF53" i="6"/>
  <c r="AY54" i="6"/>
  <c r="BG67" i="6"/>
  <c r="BA77" i="6"/>
  <c r="AU79" i="6"/>
  <c r="BJ79" i="6"/>
  <c r="BA83" i="6"/>
  <c r="BE85" i="6"/>
  <c r="BD87" i="6"/>
  <c r="AX88" i="6"/>
  <c r="AB90" i="6"/>
  <c r="BG90" i="6"/>
  <c r="AD64" i="5"/>
  <c r="AC10" i="5"/>
  <c r="AF13" i="4"/>
  <c r="BE16" i="4"/>
  <c r="BE23" i="4"/>
  <c r="BG42" i="4"/>
  <c r="AF51" i="4"/>
  <c r="BC53" i="4"/>
  <c r="AI57" i="4"/>
  <c r="AT9" i="4"/>
  <c r="AT13" i="4"/>
  <c r="BG16" i="4"/>
  <c r="BG17" i="4"/>
  <c r="BH42" i="4"/>
  <c r="AH51" i="4"/>
  <c r="BD53" i="4"/>
  <c r="BH57" i="4"/>
  <c r="AH35" i="4"/>
  <c r="BH30" i="4"/>
  <c r="AE16" i="4"/>
  <c r="AB51" i="4"/>
  <c r="AS12" i="4"/>
  <c r="AJ16" i="4"/>
  <c r="AC42" i="4"/>
  <c r="AV47" i="4"/>
  <c r="AC51" i="4"/>
  <c r="AD8" i="4"/>
  <c r="BC16" i="4"/>
  <c r="AJ42" i="4"/>
  <c r="BF47" i="4"/>
  <c r="AD51" i="4"/>
  <c r="AB53" i="4"/>
  <c r="BD16" i="4"/>
  <c r="BC23" i="4"/>
  <c r="AR42" i="4"/>
  <c r="AE51" i="4"/>
  <c r="AH53" i="4"/>
  <c r="AI51" i="4"/>
  <c r="BE53" i="4"/>
  <c r="AF49" i="4"/>
  <c r="AJ51" i="4"/>
  <c r="BH53" i="4"/>
  <c r="BC6" i="4"/>
  <c r="AB17" i="4"/>
  <c r="AB18" i="4"/>
  <c r="BD29" i="4"/>
  <c r="AB43" i="4"/>
  <c r="BE45" i="4"/>
  <c r="AR51" i="4"/>
  <c r="AA64" i="4"/>
  <c r="AE25" i="3"/>
  <c r="AD38" i="3"/>
  <c r="AJ49" i="3"/>
  <c r="AT51" i="3"/>
  <c r="BF53" i="3"/>
  <c r="AG83" i="3"/>
  <c r="U4" i="3"/>
  <c r="I51" i="1" s="1"/>
  <c r="AL49" i="3"/>
  <c r="AF87" i="3"/>
  <c r="AS49" i="3"/>
  <c r="AC52" i="3"/>
  <c r="AL87" i="3"/>
  <c r="AE52" i="3"/>
  <c r="AD57" i="3"/>
  <c r="AT84" i="3"/>
  <c r="AT87" i="3"/>
  <c r="AG52" i="3"/>
  <c r="AK57" i="3"/>
  <c r="AD68" i="3"/>
  <c r="AT76" i="3"/>
  <c r="AU84" i="3"/>
  <c r="AJ50" i="3"/>
  <c r="AK52" i="3"/>
  <c r="AK55" i="3"/>
  <c r="AE79" i="3"/>
  <c r="AE82" i="3"/>
  <c r="BI84" i="3"/>
  <c r="BF99" i="3"/>
  <c r="AL27" i="3"/>
  <c r="BH33" i="3"/>
  <c r="AL50" i="3"/>
  <c r="AL52" i="3"/>
  <c r="AF79" i="3"/>
  <c r="BJ33" i="3"/>
  <c r="BI50" i="3"/>
  <c r="BG52" i="3"/>
  <c r="AS77" i="3"/>
  <c r="AH79" i="3"/>
  <c r="AT82" i="3"/>
  <c r="AF86" i="3"/>
  <c r="AL88" i="3"/>
  <c r="BF28" i="3"/>
  <c r="AF38" i="3"/>
  <c r="AK49" i="3"/>
  <c r="BJ71" i="3"/>
  <c r="AH83" i="3"/>
  <c r="AL38" i="3"/>
  <c r="AH89" i="3"/>
  <c r="AG55" i="3"/>
  <c r="BH59" i="3"/>
  <c r="AC79" i="3"/>
  <c r="AU87" i="3"/>
  <c r="AH50" i="3"/>
  <c r="AJ52" i="3"/>
  <c r="AH55" i="3"/>
  <c r="AE68" i="3"/>
  <c r="BF76" i="3"/>
  <c r="AD79" i="3"/>
  <c r="AC82" i="3"/>
  <c r="AV84" i="3"/>
  <c r="AV87" i="3"/>
  <c r="AV99" i="3"/>
  <c r="BG33" i="3"/>
  <c r="AL55" i="3"/>
  <c r="AL82" i="3"/>
  <c r="AD21" i="3"/>
  <c r="BG40" i="3"/>
  <c r="AE61" i="3"/>
  <c r="AC75" i="3"/>
  <c r="AU77" i="3"/>
  <c r="BF79" i="3"/>
  <c r="AD85" i="3"/>
  <c r="AG86" i="3"/>
  <c r="AS88" i="3"/>
  <c r="AC132" i="2"/>
  <c r="BJ132" i="2"/>
  <c r="AF52" i="2"/>
  <c r="AD132" i="2"/>
  <c r="BK132" i="2"/>
  <c r="AE132" i="2"/>
  <c r="AF132" i="2"/>
  <c r="BM132" i="2"/>
  <c r="BA164" i="2"/>
  <c r="AG132" i="2"/>
  <c r="BN132" i="2"/>
  <c r="AY140" i="2"/>
  <c r="BI164" i="2"/>
  <c r="AH132" i="2"/>
  <c r="BJ164" i="2"/>
  <c r="AH47" i="2"/>
  <c r="BK164" i="2"/>
  <c r="AY47" i="2"/>
  <c r="AK132" i="2"/>
  <c r="BN152" i="2"/>
  <c r="BL164" i="2"/>
  <c r="AM132" i="2"/>
  <c r="AF133" i="2"/>
  <c r="BL133" i="2"/>
  <c r="BM164" i="2"/>
  <c r="BL132" i="2"/>
  <c r="AI132" i="2"/>
  <c r="AV132" i="2"/>
  <c r="AG133" i="2"/>
  <c r="U6" i="11"/>
  <c r="T22" i="11"/>
  <c r="T15" i="11"/>
  <c r="T29" i="11"/>
  <c r="T7" i="11"/>
  <c r="U17" i="11"/>
  <c r="T11" i="11"/>
  <c r="T19" i="11"/>
  <c r="U24" i="11"/>
  <c r="U13" i="11"/>
  <c r="T21" i="11"/>
  <c r="AS35" i="10"/>
  <c r="BB35" i="10"/>
  <c r="AR35" i="10"/>
  <c r="BD35" i="10"/>
  <c r="AO35" i="10"/>
  <c r="AL35" i="10"/>
  <c r="BC35" i="10"/>
  <c r="AM35" i="10"/>
  <c r="AU35" i="10"/>
  <c r="AT35" i="10"/>
  <c r="AV42" i="10"/>
  <c r="AU42" i="10"/>
  <c r="AT42" i="10"/>
  <c r="AS42" i="10"/>
  <c r="AR42" i="10"/>
  <c r="AY42" i="10"/>
  <c r="AW42" i="10"/>
  <c r="AM42" i="10"/>
  <c r="AW29" i="10"/>
  <c r="AV29" i="10"/>
  <c r="AU29" i="10"/>
  <c r="AS29" i="10"/>
  <c r="AT29" i="10"/>
  <c r="AZ29" i="10"/>
  <c r="AY29" i="10"/>
  <c r="AU20" i="10"/>
  <c r="AT20" i="10"/>
  <c r="BD20" i="10"/>
  <c r="AS20" i="10"/>
  <c r="AR20" i="10"/>
  <c r="AL20" i="10"/>
  <c r="AW20" i="10"/>
  <c r="AV20" i="10"/>
  <c r="AR23" i="10"/>
  <c r="BD23" i="10"/>
  <c r="AM23" i="10"/>
  <c r="AA23" i="10"/>
  <c r="BC23" i="10"/>
  <c r="AL23" i="10"/>
  <c r="BB23" i="10"/>
  <c r="BA23" i="10"/>
  <c r="AT23" i="10"/>
  <c r="AS23" i="10"/>
  <c r="AN29" i="10"/>
  <c r="AL42" i="10"/>
  <c r="AW17" i="10"/>
  <c r="AS17" i="10"/>
  <c r="AV17" i="10"/>
  <c r="AU17" i="10"/>
  <c r="AT17" i="10"/>
  <c r="AZ17" i="10"/>
  <c r="AY17" i="10"/>
  <c r="AA17" i="10"/>
  <c r="AK20" i="10"/>
  <c r="AW23" i="10"/>
  <c r="BB29" i="10"/>
  <c r="AZ35" i="10"/>
  <c r="AT40" i="10"/>
  <c r="BC40" i="10"/>
  <c r="AS40" i="10"/>
  <c r="AR40" i="10"/>
  <c r="BD40" i="10"/>
  <c r="AM40" i="10"/>
  <c r="AV40" i="10"/>
  <c r="AU40" i="10"/>
  <c r="BA42" i="10"/>
  <c r="AY48" i="10"/>
  <c r="AA29" i="10"/>
  <c r="AA35" i="10"/>
  <c r="AA42" i="10"/>
  <c r="AB56" i="10"/>
  <c r="M55" i="10" s="1"/>
  <c r="C28" i="1" s="1"/>
  <c r="AA48" i="10"/>
  <c r="AY5" i="10"/>
  <c r="AW5" i="10"/>
  <c r="M54" i="10"/>
  <c r="AV5" i="10"/>
  <c r="AU5" i="10"/>
  <c r="BA5" i="10"/>
  <c r="AA5" i="10"/>
  <c r="AZ5" i="10"/>
  <c r="BD7" i="10"/>
  <c r="AK7" i="10"/>
  <c r="BC7" i="10"/>
  <c r="AJ7" i="10"/>
  <c r="BB7" i="10"/>
  <c r="BA7" i="10"/>
  <c r="AA7" i="10"/>
  <c r="AS7" i="10"/>
  <c r="AR7" i="10"/>
  <c r="AA20" i="10"/>
  <c r="AV35" i="10"/>
  <c r="AU23" i="10"/>
  <c r="AR29" i="10"/>
  <c r="AW35" i="10"/>
  <c r="AV48" i="10"/>
  <c r="AJ5" i="10"/>
  <c r="AT7" i="10"/>
  <c r="AU12" i="10"/>
  <c r="AT12" i="10"/>
  <c r="AS12" i="10"/>
  <c r="AR12" i="10"/>
  <c r="AW12" i="10"/>
  <c r="AV12" i="10"/>
  <c r="AJ20" i="10"/>
  <c r="AV23" i="10"/>
  <c r="AT27" i="10"/>
  <c r="AS27" i="10"/>
  <c r="BC27" i="10"/>
  <c r="AR27" i="10"/>
  <c r="AL27" i="10"/>
  <c r="BD27" i="10"/>
  <c r="AM27" i="10"/>
  <c r="AV27" i="10"/>
  <c r="AU27" i="10"/>
  <c r="BA29" i="10"/>
  <c r="AS33" i="10"/>
  <c r="BB33" i="10"/>
  <c r="AR33" i="10"/>
  <c r="BD33" i="10"/>
  <c r="AL33" i="10"/>
  <c r="BC33" i="10"/>
  <c r="AK33" i="10"/>
  <c r="AU33" i="10"/>
  <c r="AT33" i="10"/>
  <c r="AY35" i="10"/>
  <c r="AZ42" i="10"/>
  <c r="AW48" i="10"/>
  <c r="AR5" i="10"/>
  <c r="AV7" i="10"/>
  <c r="AY20" i="10"/>
  <c r="AY23" i="10"/>
  <c r="BC29" i="10"/>
  <c r="BA35" i="10"/>
  <c r="AU37" i="10"/>
  <c r="BD37" i="10"/>
  <c r="AT37" i="10"/>
  <c r="AL37" i="10"/>
  <c r="AS37" i="10"/>
  <c r="AR37" i="10"/>
  <c r="AW37" i="10"/>
  <c r="AV37" i="10"/>
  <c r="AA40" i="10"/>
  <c r="BB42" i="10"/>
  <c r="AS48" i="10"/>
  <c r="BB48" i="10"/>
  <c r="AR48" i="10"/>
  <c r="BD48" i="10"/>
  <c r="AK48" i="10"/>
  <c r="BC48" i="10"/>
  <c r="AJ48" i="10"/>
  <c r="AU48" i="10"/>
  <c r="AT48" i="10"/>
  <c r="AS5" i="10"/>
  <c r="AW7" i="10"/>
  <c r="AZ20" i="10"/>
  <c r="AZ23" i="10"/>
  <c r="BD29" i="10"/>
  <c r="BC42" i="10"/>
  <c r="BA48" i="10"/>
  <c r="AT5" i="10"/>
  <c r="AY7" i="10"/>
  <c r="AS9" i="10"/>
  <c r="AR9" i="10"/>
  <c r="BD9" i="10"/>
  <c r="AL9" i="10"/>
  <c r="BC9" i="10"/>
  <c r="AK9" i="10"/>
  <c r="AU9" i="10"/>
  <c r="AT9" i="10"/>
  <c r="BA20" i="10"/>
  <c r="AR30" i="10"/>
  <c r="BD30" i="10"/>
  <c r="AN30" i="10"/>
  <c r="BA30" i="10"/>
  <c r="BC30" i="10"/>
  <c r="AM30" i="10"/>
  <c r="BB30" i="10"/>
  <c r="AA30" i="10"/>
  <c r="AT30" i="10"/>
  <c r="AS30" i="10"/>
  <c r="BD42" i="10"/>
  <c r="BB5" i="10"/>
  <c r="AZ7" i="10"/>
  <c r="AA9" i="10"/>
  <c r="AZ12" i="10"/>
  <c r="AT15" i="10"/>
  <c r="AS15" i="10"/>
  <c r="BC15" i="10"/>
  <c r="AR15" i="10"/>
  <c r="BD15" i="10"/>
  <c r="AJ15" i="10"/>
  <c r="AV15" i="10"/>
  <c r="AU15" i="10"/>
  <c r="BA17" i="10"/>
  <c r="BB20" i="10"/>
  <c r="AS25" i="10"/>
  <c r="AR25" i="10"/>
  <c r="BB25" i="10"/>
  <c r="BD25" i="10"/>
  <c r="AL25" i="10"/>
  <c r="BC25" i="10"/>
  <c r="AK25" i="10"/>
  <c r="AU25" i="10"/>
  <c r="AT25" i="10"/>
  <c r="AZ27" i="10"/>
  <c r="AY33" i="10"/>
  <c r="AY37" i="10"/>
  <c r="AY40" i="10"/>
  <c r="AZ8" i="10"/>
  <c r="AZ14" i="10"/>
  <c r="AS43" i="10"/>
  <c r="AR46" i="10"/>
  <c r="AZ47" i="10"/>
  <c r="AM51" i="10"/>
  <c r="BD51" i="10"/>
  <c r="AA8" i="10"/>
  <c r="BA8" i="10"/>
  <c r="AL10" i="10"/>
  <c r="BD10" i="10"/>
  <c r="AS13" i="10"/>
  <c r="AA14" i="10"/>
  <c r="BA14" i="10"/>
  <c r="AK16" i="10"/>
  <c r="BD16" i="10"/>
  <c r="AP19" i="10"/>
  <c r="BD19" i="10"/>
  <c r="AR21" i="10"/>
  <c r="BA24" i="10"/>
  <c r="AK26" i="10"/>
  <c r="BB26" i="10"/>
  <c r="AM28" i="10"/>
  <c r="BD28" i="10"/>
  <c r="BC31" i="10"/>
  <c r="AJ34" i="10"/>
  <c r="BB34" i="10"/>
  <c r="AJ36" i="10"/>
  <c r="BB36" i="10"/>
  <c r="AR38" i="10"/>
  <c r="AO41" i="10"/>
  <c r="BD41" i="10"/>
  <c r="AT43" i="10"/>
  <c r="AY45" i="10"/>
  <c r="AS46" i="10"/>
  <c r="AA47" i="10"/>
  <c r="BA47" i="10"/>
  <c r="AJ49" i="10"/>
  <c r="BA49" i="10"/>
  <c r="AR51" i="10"/>
  <c r="AY52" i="10"/>
  <c r="AU8" i="10"/>
  <c r="AY10" i="10"/>
  <c r="BA13" i="10"/>
  <c r="AU14" i="10"/>
  <c r="AY16" i="10"/>
  <c r="AY19" i="10"/>
  <c r="AZ21" i="10"/>
  <c r="AU24" i="10"/>
  <c r="AV26" i="10"/>
  <c r="AY28" i="10"/>
  <c r="AW31" i="10"/>
  <c r="AV34" i="10"/>
  <c r="AV36" i="10"/>
  <c r="AZ38" i="10"/>
  <c r="AY41" i="10"/>
  <c r="AA43" i="10"/>
  <c r="BB43" i="10"/>
  <c r="AS45" i="10"/>
  <c r="AA46" i="10"/>
  <c r="BA46" i="10"/>
  <c r="AU47" i="10"/>
  <c r="AU49" i="10"/>
  <c r="AA51" i="10"/>
  <c r="AZ51" i="10"/>
  <c r="AS52" i="10"/>
  <c r="BA43" i="10"/>
  <c r="AZ46" i="10"/>
  <c r="AV8" i="10"/>
  <c r="AZ10" i="10"/>
  <c r="AA13" i="10"/>
  <c r="BB13" i="10"/>
  <c r="AV14" i="10"/>
  <c r="AZ16" i="10"/>
  <c r="AA19" i="10"/>
  <c r="AZ19" i="10"/>
  <c r="AA21" i="10"/>
  <c r="BA21" i="10"/>
  <c r="AV24" i="10"/>
  <c r="AW26" i="10"/>
  <c r="AZ28" i="10"/>
  <c r="AY31" i="10"/>
  <c r="AW34" i="10"/>
  <c r="AW36" i="10"/>
  <c r="BA38" i="10"/>
  <c r="AZ41" i="10"/>
  <c r="BC43" i="10"/>
  <c r="AT45" i="10"/>
  <c r="BB46" i="10"/>
  <c r="AV47" i="10"/>
  <c r="AV49" i="10"/>
  <c r="BA51" i="10"/>
  <c r="AT52" i="10"/>
  <c r="AY51" i="10"/>
  <c r="AW8" i="10"/>
  <c r="BA10" i="10"/>
  <c r="BC13" i="10"/>
  <c r="AW14" i="10"/>
  <c r="BA16" i="10"/>
  <c r="BA19" i="10"/>
  <c r="BB21" i="10"/>
  <c r="AW24" i="10"/>
  <c r="AY26" i="10"/>
  <c r="BA28" i="10"/>
  <c r="AZ31" i="10"/>
  <c r="AY34" i="10"/>
  <c r="AY36" i="10"/>
  <c r="BB38" i="10"/>
  <c r="AA41" i="10"/>
  <c r="BA41" i="10"/>
  <c r="AO43" i="10"/>
  <c r="BD43" i="10"/>
  <c r="AU45" i="10"/>
  <c r="AJ46" i="10"/>
  <c r="BC46" i="10"/>
  <c r="AW47" i="10"/>
  <c r="AW49" i="10"/>
  <c r="AK51" i="10"/>
  <c r="BB51" i="10"/>
  <c r="AU52" i="10"/>
  <c r="AA10" i="10"/>
  <c r="AJ13" i="10"/>
  <c r="AJ19" i="10"/>
  <c r="AK21" i="10"/>
  <c r="AA26" i="10"/>
  <c r="AA34" i="10"/>
  <c r="AA36" i="10"/>
  <c r="AK46" i="10"/>
  <c r="AA49" i="10"/>
  <c r="AL51" i="10"/>
  <c r="V6" i="9"/>
  <c r="T10" i="9"/>
  <c r="T18" i="9" s="1"/>
  <c r="U18" i="9"/>
  <c r="F16" i="9" s="1"/>
  <c r="C24" i="1" s="1"/>
  <c r="M52" i="7"/>
  <c r="BH9" i="6"/>
  <c r="AU9" i="6"/>
  <c r="BG9" i="6"/>
  <c r="AO9" i="6"/>
  <c r="AX9" i="6"/>
  <c r="BA9" i="6"/>
  <c r="AZ9" i="6"/>
  <c r="AC9" i="6"/>
  <c r="AY9" i="6"/>
  <c r="BE9" i="6"/>
  <c r="BD9" i="6"/>
  <c r="BC9" i="6"/>
  <c r="AW9" i="6"/>
  <c r="AV9" i="6"/>
  <c r="AM9" i="6"/>
  <c r="BG12" i="6"/>
  <c r="AR12" i="6"/>
  <c r="BF12" i="6"/>
  <c r="AQ12" i="6"/>
  <c r="AW12" i="6"/>
  <c r="AZ12" i="6"/>
  <c r="AY12" i="6"/>
  <c r="BJ12" i="6"/>
  <c r="AX12" i="6"/>
  <c r="BD12" i="6"/>
  <c r="BC12" i="6"/>
  <c r="BA12" i="6"/>
  <c r="AV12" i="6"/>
  <c r="AU12" i="6"/>
  <c r="AP12" i="6"/>
  <c r="AC12" i="6"/>
  <c r="AY17" i="6"/>
  <c r="AX17" i="6"/>
  <c r="BC17" i="6"/>
  <c r="AB17" i="6"/>
  <c r="AW17" i="6"/>
  <c r="AV17" i="6"/>
  <c r="BJ17" i="6"/>
  <c r="AM17" i="6"/>
  <c r="AU17" i="6"/>
  <c r="BD17" i="6"/>
  <c r="BA17" i="6"/>
  <c r="AZ17" i="6"/>
  <c r="AQ17" i="6"/>
  <c r="AO17" i="6"/>
  <c r="BH17" i="6"/>
  <c r="BG17" i="6"/>
  <c r="AC17" i="6"/>
  <c r="AB9" i="6"/>
  <c r="AB12" i="6"/>
  <c r="BE17" i="6"/>
  <c r="BG22" i="6"/>
  <c r="AP22" i="6"/>
  <c r="BH22" i="6"/>
  <c r="AO22" i="6"/>
  <c r="BF22" i="6"/>
  <c r="AC22" i="6"/>
  <c r="AW22" i="6"/>
  <c r="BA22" i="6"/>
  <c r="AZ22" i="6"/>
  <c r="AV22" i="6"/>
  <c r="AY22" i="6"/>
  <c r="AB22" i="6"/>
  <c r="BE22" i="6"/>
  <c r="BD22" i="6"/>
  <c r="BC22" i="6"/>
  <c r="AX22" i="6"/>
  <c r="AU22" i="6"/>
  <c r="BF9" i="6"/>
  <c r="BE12" i="6"/>
  <c r="BF17" i="6"/>
  <c r="BJ22" i="6"/>
  <c r="BJ9" i="6"/>
  <c r="BH12" i="6"/>
  <c r="AY23" i="6"/>
  <c r="BA23" i="6"/>
  <c r="AZ23" i="6"/>
  <c r="BE23" i="6"/>
  <c r="AB23" i="6"/>
  <c r="AX23" i="6"/>
  <c r="BJ23" i="6"/>
  <c r="AW23" i="6"/>
  <c r="AV23" i="6"/>
  <c r="BF23" i="6"/>
  <c r="BD23" i="6"/>
  <c r="BC23" i="6"/>
  <c r="AU23" i="6"/>
  <c r="AO23" i="6"/>
  <c r="AM23" i="6"/>
  <c r="AC23" i="6"/>
  <c r="BH23" i="6"/>
  <c r="BG23" i="6"/>
  <c r="BD40" i="6"/>
  <c r="AB40" i="6"/>
  <c r="BF40" i="6"/>
  <c r="AC40" i="6"/>
  <c r="BE40" i="6"/>
  <c r="BC40" i="6"/>
  <c r="BA40" i="6"/>
  <c r="BJ40" i="6"/>
  <c r="AO40" i="6"/>
  <c r="BG40" i="6"/>
  <c r="AZ40" i="6"/>
  <c r="AY40" i="6"/>
  <c r="BH40" i="6"/>
  <c r="AX40" i="6"/>
  <c r="AW40" i="6"/>
  <c r="AV40" i="6"/>
  <c r="AU40" i="6"/>
  <c r="AM40" i="6"/>
  <c r="AX10" i="6"/>
  <c r="AW10" i="6"/>
  <c r="BA10" i="6"/>
  <c r="AB10" i="6"/>
  <c r="BE10" i="6"/>
  <c r="AC10" i="6"/>
  <c r="BF10" i="6"/>
  <c r="BF24" i="6"/>
  <c r="AC24" i="6"/>
  <c r="AV24" i="6"/>
  <c r="BJ24" i="6"/>
  <c r="AU24" i="6"/>
  <c r="AY24" i="6"/>
  <c r="BE38" i="6"/>
  <c r="AC38" i="6"/>
  <c r="BC38" i="6"/>
  <c r="AX38" i="6"/>
  <c r="AW38" i="6"/>
  <c r="AV38" i="6"/>
  <c r="BA38" i="6"/>
  <c r="AX39" i="6"/>
  <c r="AW39" i="6"/>
  <c r="BJ39" i="6"/>
  <c r="AM39" i="6"/>
  <c r="BH39" i="6"/>
  <c r="AC39" i="6"/>
  <c r="BG39" i="6"/>
  <c r="AB39" i="6"/>
  <c r="AY39" i="6"/>
  <c r="BJ49" i="6"/>
  <c r="BE76" i="6"/>
  <c r="AB76" i="6"/>
  <c r="BD76" i="6"/>
  <c r="AU76" i="6"/>
  <c r="BJ76" i="6"/>
  <c r="AR76" i="6"/>
  <c r="BH76" i="6"/>
  <c r="AC76" i="6"/>
  <c r="AX76" i="6"/>
  <c r="BJ89" i="6"/>
  <c r="AV89" i="6"/>
  <c r="AW89" i="6"/>
  <c r="BE89" i="6"/>
  <c r="AO89" i="6"/>
  <c r="AC89" i="6"/>
  <c r="BH89" i="6"/>
  <c r="AB89" i="6"/>
  <c r="AY89" i="6"/>
  <c r="BE6" i="6"/>
  <c r="AK6" i="6"/>
  <c r="BD6" i="6"/>
  <c r="AC6" i="6"/>
  <c r="BH6" i="6"/>
  <c r="AU6" i="6"/>
  <c r="BG10" i="6"/>
  <c r="AW14" i="6"/>
  <c r="BJ14" i="6"/>
  <c r="AV14" i="6"/>
  <c r="AZ14" i="6"/>
  <c r="BF26" i="6"/>
  <c r="AC26" i="6"/>
  <c r="AY26" i="6"/>
  <c r="AX26" i="6"/>
  <c r="BC26" i="6"/>
  <c r="BJ26" i="6"/>
  <c r="AY37" i="6"/>
  <c r="BJ37" i="6"/>
  <c r="AU37" i="6"/>
  <c r="BD37" i="6"/>
  <c r="BC37" i="6"/>
  <c r="BA37" i="6"/>
  <c r="BG37" i="6"/>
  <c r="AC37" i="6"/>
  <c r="AB38" i="6"/>
  <c r="AU39" i="6"/>
  <c r="AW55" i="6"/>
  <c r="BG55" i="6"/>
  <c r="AC55" i="6"/>
  <c r="AX55" i="6"/>
  <c r="AV55" i="6"/>
  <c r="AU55" i="6"/>
  <c r="BA55" i="6"/>
  <c r="AX75" i="6"/>
  <c r="BJ75" i="6"/>
  <c r="AU75" i="6"/>
  <c r="AY75" i="6"/>
  <c r="AW75" i="6"/>
  <c r="AV75" i="6"/>
  <c r="BC75" i="6"/>
  <c r="AV76" i="6"/>
  <c r="AU89" i="6"/>
  <c r="N92" i="6"/>
  <c r="BJ92" i="6" s="1"/>
  <c r="AB6" i="6"/>
  <c r="BJ6" i="6"/>
  <c r="AM10" i="6"/>
  <c r="BH10" i="6"/>
  <c r="BF14" i="6"/>
  <c r="BE18" i="6"/>
  <c r="AC18" i="6"/>
  <c r="BD18" i="6"/>
  <c r="AB18" i="6"/>
  <c r="BH18" i="6"/>
  <c r="AU18" i="6"/>
  <c r="BJ18" i="6"/>
  <c r="AQ24" i="6"/>
  <c r="AB26" i="6"/>
  <c r="AB37" i="6"/>
  <c r="AM38" i="6"/>
  <c r="AV39" i="6"/>
  <c r="AW6" i="6"/>
  <c r="AV10" i="6"/>
  <c r="AO14" i="6"/>
  <c r="AW18" i="6"/>
  <c r="BA24" i="6"/>
  <c r="AW26" i="6"/>
  <c r="AY30" i="6"/>
  <c r="AW30" i="6"/>
  <c r="AU30" i="6"/>
  <c r="BJ30" i="6"/>
  <c r="AM30" i="6"/>
  <c r="AZ30" i="6"/>
  <c r="BH30" i="6"/>
  <c r="AW37" i="6"/>
  <c r="AZ38" i="6"/>
  <c r="BD39" i="6"/>
  <c r="BC44" i="6"/>
  <c r="AW44" i="6"/>
  <c r="BD44" i="6"/>
  <c r="BA44" i="6"/>
  <c r="AZ44" i="6"/>
  <c r="BG44" i="6"/>
  <c r="AB44" i="6"/>
  <c r="AW48" i="6"/>
  <c r="BA49" i="6"/>
  <c r="BC55" i="6"/>
  <c r="BA63" i="6"/>
  <c r="BF63" i="6"/>
  <c r="AC63" i="6"/>
  <c r="BD63" i="6"/>
  <c r="BC63" i="6"/>
  <c r="AZ63" i="6"/>
  <c r="BH63" i="6"/>
  <c r="AO63" i="6"/>
  <c r="AU71" i="6"/>
  <c r="BA72" i="6"/>
  <c r="BA75" i="6"/>
  <c r="BC76" i="6"/>
  <c r="BD89" i="6"/>
  <c r="AX6" i="6"/>
  <c r="AY10" i="6"/>
  <c r="AU14" i="6"/>
  <c r="BH16" i="6"/>
  <c r="AU16" i="6"/>
  <c r="BG16" i="6"/>
  <c r="AP16" i="6"/>
  <c r="AX16" i="6"/>
  <c r="BE16" i="6"/>
  <c r="AX18" i="6"/>
  <c r="BC24" i="6"/>
  <c r="AZ26" i="6"/>
  <c r="AB30" i="6"/>
  <c r="AO34" i="6"/>
  <c r="AL35" i="6"/>
  <c r="AX36" i="6"/>
  <c r="AX37" i="6"/>
  <c r="BD38" i="6"/>
  <c r="BE39" i="6"/>
  <c r="BJ41" i="6"/>
  <c r="AV41" i="6"/>
  <c r="AY41" i="6"/>
  <c r="AZ41" i="6"/>
  <c r="AX41" i="6"/>
  <c r="AW41" i="6"/>
  <c r="BD41" i="6"/>
  <c r="BC42" i="6"/>
  <c r="BH42" i="6"/>
  <c r="AP42" i="6"/>
  <c r="AV42" i="6"/>
  <c r="AU42" i="6"/>
  <c r="BJ42" i="6"/>
  <c r="AC42" i="6"/>
  <c r="AY42" i="6"/>
  <c r="AC44" i="6"/>
  <c r="AL45" i="6"/>
  <c r="AX46" i="6"/>
  <c r="AX48" i="6"/>
  <c r="BD49" i="6"/>
  <c r="BD55" i="6"/>
  <c r="AW61" i="6"/>
  <c r="AZ61" i="6"/>
  <c r="AU61" i="6"/>
  <c r="BJ61" i="6"/>
  <c r="AP61" i="6"/>
  <c r="BH61" i="6"/>
  <c r="AC61" i="6"/>
  <c r="AY61" i="6"/>
  <c r="AB63" i="6"/>
  <c r="AC64" i="6"/>
  <c r="AX65" i="6"/>
  <c r="AZ71" i="6"/>
  <c r="BC72" i="6"/>
  <c r="BD75" i="6"/>
  <c r="BF76" i="6"/>
  <c r="AM81" i="6"/>
  <c r="AW82" i="6"/>
  <c r="AC85" i="6"/>
  <c r="BF89" i="6"/>
  <c r="AY6" i="6"/>
  <c r="AZ10" i="6"/>
  <c r="AX14" i="6"/>
  <c r="AB16" i="6"/>
  <c r="BF16" i="6"/>
  <c r="AY18" i="6"/>
  <c r="BA21" i="6"/>
  <c r="AY21" i="6"/>
  <c r="AX21" i="6"/>
  <c r="BD21" i="6"/>
  <c r="BH21" i="6"/>
  <c r="BD24" i="6"/>
  <c r="BA26" i="6"/>
  <c r="AC30" i="6"/>
  <c r="AU34" i="6"/>
  <c r="AU35" i="6"/>
  <c r="AZ37" i="6"/>
  <c r="BF38" i="6"/>
  <c r="BF39" i="6"/>
  <c r="AB41" i="6"/>
  <c r="AB42" i="6"/>
  <c r="AM44" i="6"/>
  <c r="AM45" i="6"/>
  <c r="BE49" i="6"/>
  <c r="BE55" i="6"/>
  <c r="AB61" i="6"/>
  <c r="AQ63" i="6"/>
  <c r="AQ64" i="6"/>
  <c r="BE75" i="6"/>
  <c r="BG76" i="6"/>
  <c r="AU81" i="6"/>
  <c r="AM85" i="6"/>
  <c r="BG89" i="6"/>
  <c r="BF48" i="6"/>
  <c r="AM48" i="6"/>
  <c r="BG48" i="6"/>
  <c r="AC48" i="6"/>
  <c r="BC48" i="6"/>
  <c r="BA48" i="6"/>
  <c r="AZ48" i="6"/>
  <c r="BH48" i="6"/>
  <c r="AB48" i="6"/>
  <c r="AC49" i="6"/>
  <c r="AB55" i="6"/>
  <c r="AX71" i="6"/>
  <c r="BC71" i="6"/>
  <c r="AY71" i="6"/>
  <c r="AW71" i="6"/>
  <c r="AV71" i="6"/>
  <c r="BD71" i="6"/>
  <c r="BE72" i="6"/>
  <c r="AB72" i="6"/>
  <c r="AW72" i="6"/>
  <c r="AU72" i="6"/>
  <c r="BJ72" i="6"/>
  <c r="AO72" i="6"/>
  <c r="BH72" i="6"/>
  <c r="AC72" i="6"/>
  <c r="AY72" i="6"/>
  <c r="AB75" i="6"/>
  <c r="AW76" i="6"/>
  <c r="AX89" i="6"/>
  <c r="AL6" i="6"/>
  <c r="AW7" i="6"/>
  <c r="BJ7" i="6"/>
  <c r="AV7" i="6"/>
  <c r="AZ7" i="6"/>
  <c r="BF7" i="6"/>
  <c r="AO10" i="6"/>
  <c r="BJ10" i="6"/>
  <c r="AC14" i="6"/>
  <c r="BG14" i="6"/>
  <c r="AZ16" i="6"/>
  <c r="AM18" i="6"/>
  <c r="BC19" i="6"/>
  <c r="AW19" i="6"/>
  <c r="AV19" i="6"/>
  <c r="AZ19" i="6"/>
  <c r="BG19" i="6"/>
  <c r="AW24" i="6"/>
  <c r="AO26" i="6"/>
  <c r="AX28" i="6"/>
  <c r="BG28" i="6"/>
  <c r="AC28" i="6"/>
  <c r="BF28" i="6"/>
  <c r="AB28" i="6"/>
  <c r="AV28" i="6"/>
  <c r="BE30" i="6"/>
  <c r="AM37" i="6"/>
  <c r="AO38" i="6"/>
  <c r="AZ39" i="6"/>
  <c r="BE41" i="6"/>
  <c r="BF42" i="6"/>
  <c r="BH44" i="6"/>
  <c r="AO48" i="6"/>
  <c r="AM49" i="6"/>
  <c r="AL55" i="6"/>
  <c r="BF61" i="6"/>
  <c r="BG63" i="6"/>
  <c r="AZ67" i="6"/>
  <c r="AW67" i="6"/>
  <c r="BC67" i="6"/>
  <c r="BA67" i="6"/>
  <c r="AY67" i="6"/>
  <c r="BF67" i="6"/>
  <c r="AB67" i="6"/>
  <c r="BF68" i="6"/>
  <c r="AM68" i="6"/>
  <c r="BE68" i="6"/>
  <c r="AB68" i="6"/>
  <c r="AW68" i="6"/>
  <c r="AV68" i="6"/>
  <c r="AU68" i="6"/>
  <c r="AZ68" i="6"/>
  <c r="AB71" i="6"/>
  <c r="AV72" i="6"/>
  <c r="AC75" i="6"/>
  <c r="AY76" i="6"/>
  <c r="BH85" i="6"/>
  <c r="AZ89" i="6"/>
  <c r="AL10" i="6"/>
  <c r="AB14" i="6"/>
  <c r="AS6" i="6"/>
  <c r="AP10" i="6"/>
  <c r="AX24" i="6"/>
  <c r="AU26" i="6"/>
  <c r="BF30" i="6"/>
  <c r="BJ34" i="6"/>
  <c r="AV34" i="6"/>
  <c r="AZ34" i="6"/>
  <c r="BD34" i="6"/>
  <c r="BC34" i="6"/>
  <c r="BG34" i="6"/>
  <c r="AC34" i="6"/>
  <c r="BA35" i="6"/>
  <c r="BH35" i="6"/>
  <c r="AM35" i="6"/>
  <c r="AX35" i="6"/>
  <c r="AW35" i="6"/>
  <c r="AV35" i="6"/>
  <c r="BC35" i="6"/>
  <c r="BG36" i="6"/>
  <c r="AO36" i="6"/>
  <c r="BA36" i="6"/>
  <c r="BJ36" i="6"/>
  <c r="AM36" i="6"/>
  <c r="BH36" i="6"/>
  <c r="AC36" i="6"/>
  <c r="BF36" i="6"/>
  <c r="AB36" i="6"/>
  <c r="AW36" i="6"/>
  <c r="AO37" i="6"/>
  <c r="AU38" i="6"/>
  <c r="BA39" i="6"/>
  <c r="BJ44" i="6"/>
  <c r="BA46" i="6"/>
  <c r="AY46" i="6"/>
  <c r="BJ46" i="6"/>
  <c r="AM46" i="6"/>
  <c r="BH46" i="6"/>
  <c r="AC46" i="6"/>
  <c r="BG46" i="6"/>
  <c r="AB46" i="6"/>
  <c r="AW46" i="6"/>
  <c r="AU48" i="6"/>
  <c r="AY55" i="6"/>
  <c r="BJ63" i="6"/>
  <c r="BA65" i="6"/>
  <c r="BJ65" i="6"/>
  <c r="AU65" i="6"/>
  <c r="AV65" i="6"/>
  <c r="AQ65" i="6"/>
  <c r="BH65" i="6"/>
  <c r="AC65" i="6"/>
  <c r="AY65" i="6"/>
  <c r="AC71" i="6"/>
  <c r="AX72" i="6"/>
  <c r="AR75" i="6"/>
  <c r="AZ76" i="6"/>
  <c r="BF82" i="6"/>
  <c r="AM82" i="6"/>
  <c r="AY82" i="6"/>
  <c r="AV82" i="6"/>
  <c r="AU82" i="6"/>
  <c r="BJ82" i="6"/>
  <c r="AO82" i="6"/>
  <c r="AZ82" i="6"/>
  <c r="BA89" i="6"/>
  <c r="AX49" i="6"/>
  <c r="AZ49" i="6"/>
  <c r="AW49" i="6"/>
  <c r="AV49" i="6"/>
  <c r="AU49" i="6"/>
  <c r="BC49" i="6"/>
  <c r="AB24" i="6"/>
  <c r="AB49" i="6"/>
  <c r="AL14" i="6"/>
  <c r="BH14" i="6"/>
  <c r="AO18" i="6"/>
  <c r="AV6" i="6"/>
  <c r="AU10" i="6"/>
  <c r="AM14" i="6"/>
  <c r="AV18" i="6"/>
  <c r="AZ24" i="6"/>
  <c r="AV26" i="6"/>
  <c r="BG30" i="6"/>
  <c r="AB34" i="6"/>
  <c r="AB35" i="6"/>
  <c r="AU36" i="6"/>
  <c r="AV37" i="6"/>
  <c r="AY38" i="6"/>
  <c r="BC39" i="6"/>
  <c r="BH45" i="6"/>
  <c r="AU45" i="6"/>
  <c r="BE45" i="6"/>
  <c r="AB45" i="6"/>
  <c r="AX45" i="6"/>
  <c r="AW45" i="6"/>
  <c r="AV45" i="6"/>
  <c r="BA45" i="6"/>
  <c r="AU46" i="6"/>
  <c r="AV48" i="6"/>
  <c r="AY49" i="6"/>
  <c r="AZ55" i="6"/>
  <c r="BH64" i="6"/>
  <c r="AU64" i="6"/>
  <c r="AZ64" i="6"/>
  <c r="AY64" i="6"/>
  <c r="AX64" i="6"/>
  <c r="AW64" i="6"/>
  <c r="BD64" i="6"/>
  <c r="AB65" i="6"/>
  <c r="AO71" i="6"/>
  <c r="AZ72" i="6"/>
  <c r="AZ75" i="6"/>
  <c r="BA76" i="6"/>
  <c r="AZ81" i="6"/>
  <c r="BF81" i="6"/>
  <c r="AB81" i="6"/>
  <c r="BA81" i="6"/>
  <c r="AY81" i="6"/>
  <c r="AX81" i="6"/>
  <c r="BE81" i="6"/>
  <c r="AB82" i="6"/>
  <c r="AX85" i="6"/>
  <c r="AV85" i="6"/>
  <c r="AY85" i="6"/>
  <c r="AW85" i="6"/>
  <c r="AU85" i="6"/>
  <c r="BC85" i="6"/>
  <c r="BC89" i="6"/>
  <c r="AM8" i="6"/>
  <c r="BF8" i="6"/>
  <c r="AO11" i="6"/>
  <c r="BF11" i="6"/>
  <c r="AM15" i="6"/>
  <c r="BG15" i="6"/>
  <c r="AQ20" i="6"/>
  <c r="AQ25" i="6"/>
  <c r="BH25" i="6"/>
  <c r="BG29" i="6"/>
  <c r="BD29" i="6"/>
  <c r="AB29" i="6"/>
  <c r="BE29" i="6"/>
  <c r="AU31" i="6"/>
  <c r="AW32" i="6"/>
  <c r="AY32" i="6"/>
  <c r="BE32" i="6"/>
  <c r="AO51" i="6"/>
  <c r="BH51" i="6"/>
  <c r="AW57" i="6"/>
  <c r="BJ57" i="6"/>
  <c r="AU57" i="6"/>
  <c r="BF57" i="6"/>
  <c r="BE70" i="6"/>
  <c r="AB70" i="6"/>
  <c r="BH70" i="6"/>
  <c r="AQ70" i="6"/>
  <c r="BG70" i="6"/>
  <c r="AU73" i="6"/>
  <c r="BE74" i="6"/>
  <c r="AB74" i="6"/>
  <c r="AZ74" i="6"/>
  <c r="BG74" i="6"/>
  <c r="AR77" i="6"/>
  <c r="AL80" i="6"/>
  <c r="BE84" i="6"/>
  <c r="AB84" i="6"/>
  <c r="BA84" i="6"/>
  <c r="BG84" i="6"/>
  <c r="BH91" i="6"/>
  <c r="AU91" i="6"/>
  <c r="AZ91" i="6"/>
  <c r="BJ91" i="6"/>
  <c r="AV91" i="6"/>
  <c r="AP91" i="6"/>
  <c r="BG91" i="6"/>
  <c r="BE50" i="6"/>
  <c r="AB50" i="6"/>
  <c r="BJ50" i="6"/>
  <c r="AU50" i="6"/>
  <c r="BG50" i="6"/>
  <c r="AX69" i="6"/>
  <c r="AY69" i="6"/>
  <c r="BE69" i="6"/>
  <c r="BA8" i="6"/>
  <c r="BC15" i="6"/>
  <c r="BH20" i="6"/>
  <c r="AU20" i="6"/>
  <c r="BD20" i="6"/>
  <c r="BD25" i="6"/>
  <c r="BJ43" i="6"/>
  <c r="AV43" i="6"/>
  <c r="BC43" i="6"/>
  <c r="BF43" i="6"/>
  <c r="AC50" i="6"/>
  <c r="BH50" i="6"/>
  <c r="AW59" i="6"/>
  <c r="AX59" i="6"/>
  <c r="BF59" i="6"/>
  <c r="BH66" i="6"/>
  <c r="AU66" i="6"/>
  <c r="BD66" i="6"/>
  <c r="BF66" i="6"/>
  <c r="AB69" i="6"/>
  <c r="BF69" i="6"/>
  <c r="BG80" i="6"/>
  <c r="AM80" i="6"/>
  <c r="AW80" i="6"/>
  <c r="BD80" i="6"/>
  <c r="AX83" i="6"/>
  <c r="BG83" i="6"/>
  <c r="AL83" i="6"/>
  <c r="BE83" i="6"/>
  <c r="AW87" i="6"/>
  <c r="AX87" i="6"/>
  <c r="BC87" i="6"/>
  <c r="BF87" i="6"/>
  <c r="BE25" i="6"/>
  <c r="BE31" i="6"/>
  <c r="AC31" i="6"/>
  <c r="BF31" i="6"/>
  <c r="AB31" i="6"/>
  <c r="BG31" i="6"/>
  <c r="AO50" i="6"/>
  <c r="AW51" i="6"/>
  <c r="BC51" i="6"/>
  <c r="BE51" i="6"/>
  <c r="AC69" i="6"/>
  <c r="BG69" i="6"/>
  <c r="AX73" i="6"/>
  <c r="BF73" i="6"/>
  <c r="AB73" i="6"/>
  <c r="BG73" i="6"/>
  <c r="AX77" i="6"/>
  <c r="AY77" i="6"/>
  <c r="BF77" i="6"/>
  <c r="AB80" i="6"/>
  <c r="BE80" i="6"/>
  <c r="AB83" i="6"/>
  <c r="BF83" i="6"/>
  <c r="AB87" i="6"/>
  <c r="BG87" i="6"/>
  <c r="BE53" i="6"/>
  <c r="BE86" i="6"/>
  <c r="AB86" i="6"/>
  <c r="BF86" i="6"/>
  <c r="AC86" i="6"/>
  <c r="BH86" i="6"/>
  <c r="BD90" i="6"/>
  <c r="AD42" i="5"/>
  <c r="AB10" i="5"/>
  <c r="AC5" i="5"/>
  <c r="AD5" i="5"/>
  <c r="AC42" i="5"/>
  <c r="AE5" i="4"/>
  <c r="AD10" i="4"/>
  <c r="BH11" i="4"/>
  <c r="AI28" i="4"/>
  <c r="AB30" i="4"/>
  <c r="AF31" i="4"/>
  <c r="BE37" i="4"/>
  <c r="AF40" i="4"/>
  <c r="BD41" i="4"/>
  <c r="AJ46" i="4"/>
  <c r="BD48" i="4"/>
  <c r="AV50" i="4"/>
  <c r="BG52" i="4"/>
  <c r="BG56" i="4"/>
  <c r="AI58" i="4"/>
  <c r="BD59" i="4"/>
  <c r="AF5" i="4"/>
  <c r="AE10" i="4"/>
  <c r="BE28" i="4"/>
  <c r="AD30" i="4"/>
  <c r="AJ31" i="4"/>
  <c r="BF37" i="4"/>
  <c r="AH40" i="4"/>
  <c r="AU46" i="4"/>
  <c r="BC50" i="4"/>
  <c r="AJ58" i="4"/>
  <c r="BE59" i="4"/>
  <c r="BE27" i="4"/>
  <c r="AC50" i="4"/>
  <c r="AE56" i="4"/>
  <c r="AC59" i="4"/>
  <c r="T4" i="4"/>
  <c r="AF11" i="4"/>
  <c r="AD37" i="4"/>
  <c r="AA40" i="4"/>
  <c r="AE41" i="4"/>
  <c r="AD50" i="4"/>
  <c r="AF56" i="4"/>
  <c r="AD59" i="4"/>
  <c r="AI11" i="4"/>
  <c r="AT20" i="4"/>
  <c r="AD31" i="4"/>
  <c r="AH34" i="4"/>
  <c r="AE37" i="4"/>
  <c r="AB40" i="4"/>
  <c r="AE50" i="4"/>
  <c r="AA52" i="4"/>
  <c r="AR56" i="4"/>
  <c r="AB58" i="4"/>
  <c r="AR59" i="4"/>
  <c r="AD5" i="4"/>
  <c r="AA10" i="4"/>
  <c r="AJ11" i="4"/>
  <c r="AH14" i="4"/>
  <c r="AH28" i="4"/>
  <c r="AE31" i="4"/>
  <c r="AF37" i="4"/>
  <c r="AC40" i="4"/>
  <c r="AS41" i="4"/>
  <c r="AE48" i="4"/>
  <c r="AF50" i="4"/>
  <c r="BE52" i="4"/>
  <c r="BF56" i="4"/>
  <c r="AC58" i="4"/>
  <c r="AS59" i="4"/>
  <c r="BC5" i="4"/>
  <c r="AE8" i="4"/>
  <c r="AF10" i="4"/>
  <c r="BH17" i="4"/>
  <c r="BE25" i="4"/>
  <c r="AE30" i="4"/>
  <c r="AR31" i="4"/>
  <c r="AJ35" i="4"/>
  <c r="AI40" i="4"/>
  <c r="AC43" i="4"/>
  <c r="AR44" i="4"/>
  <c r="BD50" i="4"/>
  <c r="BH54" i="4"/>
  <c r="AS58" i="4"/>
  <c r="BF5" i="4"/>
  <c r="AH8" i="4"/>
  <c r="AJ10" i="4"/>
  <c r="AF30" i="4"/>
  <c r="AS31" i="4"/>
  <c r="AR35" i="4"/>
  <c r="AJ40" i="4"/>
  <c r="AD43" i="4"/>
  <c r="AX44" i="4"/>
  <c r="BE50" i="4"/>
  <c r="AT58" i="4"/>
  <c r="BC10" i="4"/>
  <c r="AA16" i="4"/>
  <c r="AD19" i="4"/>
  <c r="AH29" i="4"/>
  <c r="BC30" i="4"/>
  <c r="BC38" i="4"/>
  <c r="BE40" i="4"/>
  <c r="AD42" i="4"/>
  <c r="AE43" i="4"/>
  <c r="BF44" i="4"/>
  <c r="AD47" i="4"/>
  <c r="AV49" i="4"/>
  <c r="AU51" i="4"/>
  <c r="AC53" i="4"/>
  <c r="AT57" i="4"/>
  <c r="AU58" i="4"/>
  <c r="AD60" i="4"/>
  <c r="AB64" i="4"/>
  <c r="BF10" i="4"/>
  <c r="AB16" i="4"/>
  <c r="AF19" i="4"/>
  <c r="AA23" i="4"/>
  <c r="BE26" i="4"/>
  <c r="AI29" i="4"/>
  <c r="BD30" i="4"/>
  <c r="BG40" i="4"/>
  <c r="AE42" i="4"/>
  <c r="AF43" i="4"/>
  <c r="AF47" i="4"/>
  <c r="BC49" i="4"/>
  <c r="BF51" i="4"/>
  <c r="AD53" i="4"/>
  <c r="BD55" i="4"/>
  <c r="AU57" i="4"/>
  <c r="AX58" i="4"/>
  <c r="BF60" i="4"/>
  <c r="AC64" i="4"/>
  <c r="AF41" i="4"/>
  <c r="AA6" i="4"/>
  <c r="AA9" i="4"/>
  <c r="BG10" i="4"/>
  <c r="AE13" i="4"/>
  <c r="AC16" i="4"/>
  <c r="AF17" i="4"/>
  <c r="AD18" i="4"/>
  <c r="AI19" i="4"/>
  <c r="AJ29" i="4"/>
  <c r="BE30" i="4"/>
  <c r="BH36" i="4"/>
  <c r="BH40" i="4"/>
  <c r="AI42" i="4"/>
  <c r="AH43" i="4"/>
  <c r="AU47" i="4"/>
  <c r="BG51" i="4"/>
  <c r="AE53" i="4"/>
  <c r="BF57" i="4"/>
  <c r="BH60" i="4"/>
  <c r="AF64" i="4"/>
  <c r="AE34" i="3"/>
  <c r="AD42" i="3"/>
  <c r="AL6" i="3"/>
  <c r="BI21" i="3"/>
  <c r="BF44" i="3"/>
  <c r="BK52" i="3"/>
  <c r="AH68" i="3"/>
  <c r="BI75" i="3"/>
  <c r="BJ79" i="3"/>
  <c r="BI82" i="3"/>
  <c r="AT68" i="3"/>
  <c r="BJ75" i="3"/>
  <c r="BK79" i="3"/>
  <c r="BK82" i="3"/>
  <c r="BJ38" i="3"/>
  <c r="AH56" i="3"/>
  <c r="AD61" i="3"/>
  <c r="BH68" i="3"/>
  <c r="BG78" i="3"/>
  <c r="BK68" i="3"/>
  <c r="P4" i="3"/>
  <c r="AU32" i="3"/>
  <c r="AL37" i="3"/>
  <c r="AH34" i="3"/>
  <c r="AK23" i="3"/>
  <c r="BH32" i="3"/>
  <c r="AL34" i="3"/>
  <c r="BH37" i="3"/>
  <c r="AH30" i="3"/>
  <c r="BJ34" i="3"/>
  <c r="BF40" i="3"/>
  <c r="AD23" i="2"/>
  <c r="BI87" i="2"/>
  <c r="AG57" i="2"/>
  <c r="AG55" i="2"/>
  <c r="AM56" i="2"/>
  <c r="AG23" i="2"/>
  <c r="BJ87" i="2"/>
  <c r="AF57" i="2"/>
  <c r="AF55" i="2"/>
  <c r="AM55" i="2"/>
  <c r="AH23" i="2"/>
  <c r="AM66" i="2"/>
  <c r="AE57" i="2"/>
  <c r="AE55" i="2"/>
  <c r="AM54" i="2"/>
  <c r="BJ23" i="2"/>
  <c r="AD57" i="2"/>
  <c r="AD55" i="2"/>
  <c r="AC55" i="2"/>
  <c r="AH56" i="2"/>
  <c r="AH54" i="2"/>
  <c r="AC47" i="2"/>
  <c r="AM90" i="2"/>
  <c r="AG56" i="2"/>
  <c r="AG54" i="2"/>
  <c r="AF54" i="2"/>
  <c r="AK47" i="2"/>
  <c r="AK55" i="2"/>
  <c r="AE56" i="2"/>
  <c r="AE54" i="2"/>
  <c r="AD54" i="2"/>
  <c r="BI47" i="2"/>
  <c r="AC23" i="2"/>
  <c r="AM75" i="2"/>
  <c r="AH57" i="2"/>
  <c r="U5" i="11"/>
  <c r="U14" i="11"/>
  <c r="U18" i="11"/>
  <c r="T23" i="11"/>
  <c r="T27" i="11"/>
  <c r="U9" i="11"/>
  <c r="U31" i="11"/>
  <c r="T12" i="11"/>
  <c r="T16" i="11"/>
  <c r="T4" i="11"/>
  <c r="T8" i="11"/>
  <c r="T30" i="11"/>
  <c r="AQ16" i="8"/>
  <c r="AX39" i="8"/>
  <c r="BA39" i="8"/>
  <c r="BE39" i="8"/>
  <c r="BB43" i="8"/>
  <c r="AX46" i="8"/>
  <c r="BC43" i="8"/>
  <c r="AI48" i="8"/>
  <c r="BC6" i="8"/>
  <c r="AR48" i="8"/>
  <c r="AQ39" i="8"/>
  <c r="Z33" i="8"/>
  <c r="AR33" i="8"/>
  <c r="AY18" i="8"/>
  <c r="AT33" i="8"/>
  <c r="AV11" i="8"/>
  <c r="AU33" i="8"/>
  <c r="AY21" i="8"/>
  <c r="AK45" i="8"/>
  <c r="AV48" i="8"/>
  <c r="AL45" i="8"/>
  <c r="BB48" i="8"/>
  <c r="AQ45" i="8"/>
  <c r="AR30" i="8"/>
  <c r="AL35" i="8"/>
  <c r="AT45" i="8"/>
  <c r="AQ11" i="8"/>
  <c r="AX18" i="8"/>
  <c r="AS30" i="8"/>
  <c r="AV35" i="8"/>
  <c r="BB45" i="8"/>
  <c r="AR21" i="8"/>
  <c r="AT30" i="8"/>
  <c r="AZ35" i="8"/>
  <c r="BC35" i="8"/>
  <c r="AL43" i="8"/>
  <c r="AS46" i="8"/>
  <c r="AK52" i="8"/>
  <c r="AU43" i="8"/>
  <c r="AT46" i="8"/>
  <c r="AT52" i="8"/>
  <c r="BE26" i="8"/>
  <c r="Z39" i="8"/>
  <c r="BA43" i="8"/>
  <c r="AV46" i="8"/>
  <c r="AQ10" i="8"/>
  <c r="AR10" i="8"/>
  <c r="AS10" i="8"/>
  <c r="BE49" i="8"/>
  <c r="AT10" i="8"/>
  <c r="AX10" i="8"/>
  <c r="AO26" i="8"/>
  <c r="AO54" i="8" s="1"/>
  <c r="AK33" i="8"/>
  <c r="AX40" i="8"/>
  <c r="AY47" i="8"/>
  <c r="AK50" i="8"/>
  <c r="BE10" i="8"/>
  <c r="AR26" i="8"/>
  <c r="AQ33" i="8"/>
  <c r="AY40" i="8"/>
  <c r="AL46" i="8"/>
  <c r="BA31" i="8"/>
  <c r="AT26" i="8"/>
  <c r="BB40" i="8"/>
  <c r="AU26" i="8"/>
  <c r="AV37" i="8"/>
  <c r="AV26" i="8"/>
  <c r="BB11" i="8"/>
  <c r="AQ18" i="8"/>
  <c r="AX26" i="8"/>
  <c r="AX30" i="8"/>
  <c r="AU39" i="8"/>
  <c r="AS48" i="8"/>
  <c r="BC11" i="8"/>
  <c r="AV18" i="8"/>
  <c r="BB23" i="8"/>
  <c r="BC26" i="8"/>
  <c r="BB30" i="8"/>
  <c r="AV39" i="8"/>
  <c r="AA43" i="8"/>
  <c r="AA45" i="8"/>
  <c r="AY46" i="8"/>
  <c r="AU48" i="8"/>
  <c r="AV15" i="8"/>
  <c r="AK51" i="8"/>
  <c r="AQ12" i="8"/>
  <c r="AX15" i="8"/>
  <c r="AA22" i="8"/>
  <c r="AI29" i="8"/>
  <c r="AS38" i="8"/>
  <c r="AL44" i="8"/>
  <c r="AL51" i="8"/>
  <c r="AV12" i="8"/>
  <c r="AY15" i="8"/>
  <c r="AI22" i="8"/>
  <c r="AR29" i="8"/>
  <c r="BB38" i="8"/>
  <c r="AR44" i="8"/>
  <c r="AR47" i="8"/>
  <c r="AQ51" i="8"/>
  <c r="AK6" i="8"/>
  <c r="AY10" i="8"/>
  <c r="AX12" i="8"/>
  <c r="AQ22" i="8"/>
  <c r="BA27" i="8"/>
  <c r="AT29" i="8"/>
  <c r="BC30" i="8"/>
  <c r="AX33" i="8"/>
  <c r="AT37" i="8"/>
  <c r="AT44" i="8"/>
  <c r="AZ45" i="8"/>
  <c r="AT47" i="8"/>
  <c r="AX48" i="8"/>
  <c r="AK12" i="8"/>
  <c r="AL38" i="8"/>
  <c r="AT6" i="8"/>
  <c r="BA10" i="8"/>
  <c r="AZ12" i="8"/>
  <c r="AK16" i="8"/>
  <c r="AR22" i="8"/>
  <c r="AA26" i="8"/>
  <c r="BE27" i="8"/>
  <c r="AU29" i="8"/>
  <c r="AU37" i="8"/>
  <c r="AX44" i="8"/>
  <c r="BA45" i="8"/>
  <c r="AU47" i="8"/>
  <c r="AY48" i="8"/>
  <c r="AR15" i="8"/>
  <c r="AA38" i="8"/>
  <c r="BC12" i="8"/>
  <c r="AU22" i="8"/>
  <c r="AZ29" i="8"/>
  <c r="AY44" i="8"/>
  <c r="BE16" i="8"/>
  <c r="AS20" i="8"/>
  <c r="AX22" i="8"/>
  <c r="AQ26" i="8"/>
  <c r="BA29" i="8"/>
  <c r="AR39" i="8"/>
  <c r="AA40" i="8"/>
  <c r="AK43" i="8"/>
  <c r="BC45" i="8"/>
  <c r="BC48" i="8"/>
  <c r="AR52" i="8"/>
  <c r="AV20" i="8"/>
  <c r="AZ22" i="8"/>
  <c r="BB29" i="8"/>
  <c r="AR40" i="8"/>
  <c r="AX20" i="8"/>
  <c r="BE22" i="8"/>
  <c r="BE29" i="8"/>
  <c r="AS40" i="8"/>
  <c r="AN18" i="8"/>
  <c r="AA33" i="8"/>
  <c r="AU35" i="8"/>
  <c r="AV40" i="8"/>
  <c r="Z45" i="8"/>
  <c r="AR46" i="8"/>
  <c r="AA48" i="8"/>
  <c r="AJ9" i="8"/>
  <c r="AL24" i="8"/>
  <c r="AQ32" i="8"/>
  <c r="AV34" i="8"/>
  <c r="AI7" i="8"/>
  <c r="AQ8" i="8"/>
  <c r="AQ9" i="8"/>
  <c r="AZ20" i="8"/>
  <c r="AR24" i="8"/>
  <c r="Z27" i="8"/>
  <c r="AR32" i="8"/>
  <c r="AX37" i="8"/>
  <c r="AL41" i="8"/>
  <c r="AQ7" i="8"/>
  <c r="AR8" i="8"/>
  <c r="AS9" i="8"/>
  <c r="AV10" i="8"/>
  <c r="BE11" i="8"/>
  <c r="BE12" i="8"/>
  <c r="BE18" i="8"/>
  <c r="BC20" i="8"/>
  <c r="AV22" i="8"/>
  <c r="AS24" i="8"/>
  <c r="AS26" i="8"/>
  <c r="AI27" i="8"/>
  <c r="AX29" i="8"/>
  <c r="AZ30" i="8"/>
  <c r="AS32" i="8"/>
  <c r="AS33" i="8"/>
  <c r="BE35" i="8"/>
  <c r="BA37" i="8"/>
  <c r="AQ41" i="8"/>
  <c r="AY43" i="8"/>
  <c r="AX45" i="8"/>
  <c r="AU46" i="8"/>
  <c r="Z8" i="8"/>
  <c r="AA7" i="8"/>
  <c r="AS7" i="8"/>
  <c r="AS8" i="8"/>
  <c r="AV9" i="8"/>
  <c r="BE20" i="8"/>
  <c r="AV24" i="8"/>
  <c r="AJ27" i="8"/>
  <c r="AT32" i="8"/>
  <c r="BE37" i="8"/>
  <c r="AR41" i="8"/>
  <c r="AJ8" i="8"/>
  <c r="AJ6" i="8"/>
  <c r="AV7" i="8"/>
  <c r="AU8" i="8"/>
  <c r="AX9" i="8"/>
  <c r="Z12" i="8"/>
  <c r="BA24" i="8"/>
  <c r="AQ27" i="8"/>
  <c r="AX32" i="8"/>
  <c r="AZ36" i="8"/>
  <c r="AU41" i="8"/>
  <c r="AT34" i="8"/>
  <c r="AY7" i="8"/>
  <c r="AX8" i="8"/>
  <c r="BC9" i="8"/>
  <c r="AV27" i="8"/>
  <c r="AJ31" i="8"/>
  <c r="AZ32" i="8"/>
  <c r="AY33" i="8"/>
  <c r="AQ35" i="8"/>
  <c r="AA37" i="8"/>
  <c r="AS39" i="8"/>
  <c r="AT40" i="8"/>
  <c r="BE41" i="8"/>
  <c r="BB46" i="8"/>
  <c r="AU50" i="8"/>
  <c r="AU52" i="8"/>
  <c r="BB9" i="8"/>
  <c r="AU6" i="8"/>
  <c r="BB7" i="8"/>
  <c r="AZ8" i="8"/>
  <c r="BE9" i="8"/>
  <c r="AR12" i="8"/>
  <c r="BA14" i="8"/>
  <c r="AZ17" i="8"/>
  <c r="AA20" i="8"/>
  <c r="AZ21" i="8"/>
  <c r="AR23" i="8"/>
  <c r="AY26" i="8"/>
  <c r="AX27" i="8"/>
  <c r="AK31" i="8"/>
  <c r="BC32" i="8"/>
  <c r="BA33" i="8"/>
  <c r="AR35" i="8"/>
  <c r="AQ37" i="8"/>
  <c r="AT39" i="8"/>
  <c r="AU40" i="8"/>
  <c r="BE45" i="8"/>
  <c r="BC46" i="8"/>
  <c r="AT48" i="8"/>
  <c r="AV50" i="8"/>
  <c r="AX7" i="8"/>
  <c r="BB24" i="8"/>
  <c r="AR27" i="8"/>
  <c r="AY32" i="8"/>
  <c r="AV6" i="8"/>
  <c r="BC7" i="8"/>
  <c r="BC8" i="8"/>
  <c r="AJ11" i="8"/>
  <c r="AS12" i="8"/>
  <c r="AI20" i="8"/>
  <c r="AS23" i="8"/>
  <c r="BA26" i="8"/>
  <c r="AY27" i="8"/>
  <c r="AJ30" i="8"/>
  <c r="AX31" i="8"/>
  <c r="BC33" i="8"/>
  <c r="AS35" i="8"/>
  <c r="AR37" i="8"/>
  <c r="AI9" i="8"/>
  <c r="AV8" i="8"/>
  <c r="BB6" i="8"/>
  <c r="BE7" i="8"/>
  <c r="BE8" i="8"/>
  <c r="Z10" i="8"/>
  <c r="AK11" i="8"/>
  <c r="AU12" i="8"/>
  <c r="AQ15" i="8"/>
  <c r="AQ20" i="8"/>
  <c r="AT23" i="8"/>
  <c r="Z26" i="8"/>
  <c r="BB26" i="8"/>
  <c r="AY31" i="8"/>
  <c r="AS37" i="8"/>
  <c r="AA46" i="8"/>
  <c r="BC14" i="8"/>
  <c r="BC17" i="8"/>
  <c r="AX6" i="8"/>
  <c r="AR7" i="8"/>
  <c r="AY8" i="8"/>
  <c r="AR9" i="8"/>
  <c r="AZ10" i="8"/>
  <c r="AR11" i="8"/>
  <c r="AY12" i="8"/>
  <c r="AI14" i="8"/>
  <c r="BE14" i="8"/>
  <c r="AT16" i="8"/>
  <c r="AL17" i="8"/>
  <c r="BE17" i="8"/>
  <c r="AZ18" i="8"/>
  <c r="AR20" i="8"/>
  <c r="Z21" i="8"/>
  <c r="BB21" i="8"/>
  <c r="AY22" i="8"/>
  <c r="AV23" i="8"/>
  <c r="AU24" i="8"/>
  <c r="AZ34" i="8"/>
  <c r="AL36" i="8"/>
  <c r="BB14" i="8"/>
  <c r="BB17" i="8"/>
  <c r="AA14" i="8"/>
  <c r="AA17" i="8"/>
  <c r="AY6" i="8"/>
  <c r="AS11" i="8"/>
  <c r="AQ14" i="8"/>
  <c r="BA15" i="8"/>
  <c r="Z15" i="8"/>
  <c r="BB15" i="8"/>
  <c r="AU16" i="8"/>
  <c r="BA18" i="8"/>
  <c r="AA21" i="8"/>
  <c r="BC21" i="8"/>
  <c r="AX23" i="8"/>
  <c r="AT31" i="8"/>
  <c r="AS31" i="8"/>
  <c r="AQ31" i="8"/>
  <c r="AZ31" i="8"/>
  <c r="BC31" i="8"/>
  <c r="BA34" i="8"/>
  <c r="AQ36" i="8"/>
  <c r="AS42" i="8"/>
  <c r="BE42" i="8"/>
  <c r="AQ42" i="8"/>
  <c r="BC42" i="8"/>
  <c r="AL42" i="8"/>
  <c r="BA42" i="8"/>
  <c r="AA42" i="8"/>
  <c r="AZ42" i="8"/>
  <c r="Z42" i="8"/>
  <c r="AR42" i="8"/>
  <c r="AK42" i="8"/>
  <c r="BB42" i="8"/>
  <c r="AX42" i="8"/>
  <c r="AV42" i="8"/>
  <c r="BA17" i="8"/>
  <c r="Z17" i="8"/>
  <c r="AR16" i="8"/>
  <c r="AX34" i="8"/>
  <c r="Z6" i="8"/>
  <c r="AZ6" i="8"/>
  <c r="AT7" i="8"/>
  <c r="AA8" i="8"/>
  <c r="BA8" i="8"/>
  <c r="AT9" i="8"/>
  <c r="AA10" i="8"/>
  <c r="BB10" i="8"/>
  <c r="AT11" i="8"/>
  <c r="AA12" i="8"/>
  <c r="BA12" i="8"/>
  <c r="AR14" i="8"/>
  <c r="AA15" i="8"/>
  <c r="BC15" i="8"/>
  <c r="AV16" i="8"/>
  <c r="AR17" i="8"/>
  <c r="Z18" i="8"/>
  <c r="BB18" i="8"/>
  <c r="AT20" i="8"/>
  <c r="AK21" i="8"/>
  <c r="BE21" i="8"/>
  <c r="AY23" i="8"/>
  <c r="AX24" i="8"/>
  <c r="AS27" i="8"/>
  <c r="BB27" i="8"/>
  <c r="AA27" i="8"/>
  <c r="AU27" i="8"/>
  <c r="BC27" i="8"/>
  <c r="AS29" i="8"/>
  <c r="BC29" i="8"/>
  <c r="AA29" i="8"/>
  <c r="AY29" i="8"/>
  <c r="AQ29" i="8"/>
  <c r="BA30" i="8"/>
  <c r="Z30" i="8"/>
  <c r="AY30" i="8"/>
  <c r="AU30" i="8"/>
  <c r="BE30" i="8"/>
  <c r="AA30" i="8"/>
  <c r="Z31" i="8"/>
  <c r="BE31" i="8"/>
  <c r="BB34" i="8"/>
  <c r="AX38" i="8"/>
  <c r="AU38" i="8"/>
  <c r="AT38" i="8"/>
  <c r="AR38" i="8"/>
  <c r="BE38" i="8"/>
  <c r="AQ38" i="8"/>
  <c r="BC38" i="8"/>
  <c r="AY38" i="8"/>
  <c r="AV38" i="8"/>
  <c r="BA38" i="8"/>
  <c r="AZ38" i="8"/>
  <c r="AT42" i="8"/>
  <c r="M53" i="8"/>
  <c r="Z14" i="8"/>
  <c r="BA21" i="8"/>
  <c r="AV36" i="8"/>
  <c r="AU36" i="8"/>
  <c r="AS36" i="8"/>
  <c r="AR36" i="8"/>
  <c r="AA36" i="8"/>
  <c r="Z36" i="8"/>
  <c r="BA36" i="8"/>
  <c r="AY36" i="8"/>
  <c r="AA6" i="8"/>
  <c r="BA6" i="8"/>
  <c r="AU7" i="8"/>
  <c r="AI8" i="8"/>
  <c r="BB8" i="8"/>
  <c r="AU9" i="8"/>
  <c r="AI10" i="8"/>
  <c r="BC10" i="8"/>
  <c r="AU11" i="8"/>
  <c r="AI12" i="8"/>
  <c r="BB12" i="8"/>
  <c r="AT14" i="8"/>
  <c r="AI15" i="8"/>
  <c r="BE15" i="8"/>
  <c r="AX16" i="8"/>
  <c r="AS17" i="8"/>
  <c r="AA18" i="8"/>
  <c r="BC18" i="8"/>
  <c r="AU20" i="8"/>
  <c r="AQ21" i="8"/>
  <c r="BA22" i="8"/>
  <c r="Z22" i="8"/>
  <c r="AT22" i="8"/>
  <c r="BC22" i="8"/>
  <c r="BA23" i="8"/>
  <c r="AA31" i="8"/>
  <c r="BB32" i="8"/>
  <c r="AA32" i="8"/>
  <c r="BE32" i="8"/>
  <c r="AK32" i="8"/>
  <c r="Z32" i="8"/>
  <c r="AV32" i="8"/>
  <c r="BC34" i="8"/>
  <c r="AX36" i="8"/>
  <c r="AU42" i="8"/>
  <c r="AZ51" i="8"/>
  <c r="Z51" i="8"/>
  <c r="AX51" i="8"/>
  <c r="AV51" i="8"/>
  <c r="AT51" i="8"/>
  <c r="AS51" i="8"/>
  <c r="BE51" i="8"/>
  <c r="BC51" i="8"/>
  <c r="AU51" i="8"/>
  <c r="AR51" i="8"/>
  <c r="AA51" i="8"/>
  <c r="BB51" i="8"/>
  <c r="AY51" i="8"/>
  <c r="Z16" i="8"/>
  <c r="AQ6" i="8"/>
  <c r="BE6" i="8"/>
  <c r="AY9" i="8"/>
  <c r="Z11" i="8"/>
  <c r="AY11" i="8"/>
  <c r="AX14" i="8"/>
  <c r="AS15" i="8"/>
  <c r="AA16" i="8"/>
  <c r="BA16" i="8"/>
  <c r="AV17" i="8"/>
  <c r="AR18" i="8"/>
  <c r="AU21" i="8"/>
  <c r="AT24" i="8"/>
  <c r="AQ24" i="8"/>
  <c r="AY24" i="8"/>
  <c r="BC24" i="8"/>
  <c r="AR31" i="8"/>
  <c r="BC36" i="8"/>
  <c r="AU14" i="8"/>
  <c r="AY16" i="8"/>
  <c r="AT17" i="8"/>
  <c r="BE34" i="8"/>
  <c r="AQ34" i="8"/>
  <c r="AU34" i="8"/>
  <c r="AY34" i="8"/>
  <c r="AM34" i="8"/>
  <c r="AZ49" i="8"/>
  <c r="Z49" i="8"/>
  <c r="AX49" i="8"/>
  <c r="AV49" i="8"/>
  <c r="AT49" i="8"/>
  <c r="AS49" i="8"/>
  <c r="BA49" i="8"/>
  <c r="AY49" i="8"/>
  <c r="AJ49" i="8"/>
  <c r="AI49" i="8"/>
  <c r="AQ49" i="8"/>
  <c r="BC49" i="8"/>
  <c r="AX11" i="8"/>
  <c r="AV14" i="8"/>
  <c r="AZ16" i="8"/>
  <c r="AU17" i="8"/>
  <c r="AT21" i="8"/>
  <c r="AZ23" i="8"/>
  <c r="AU23" i="8"/>
  <c r="BC23" i="8"/>
  <c r="AA23" i="8"/>
  <c r="BE23" i="8"/>
  <c r="Z34" i="8"/>
  <c r="BB36" i="8"/>
  <c r="AR6" i="8"/>
  <c r="AZ7" i="8"/>
  <c r="Z9" i="8"/>
  <c r="AZ9" i="8"/>
  <c r="AA11" i="8"/>
  <c r="AZ11" i="8"/>
  <c r="AY14" i="8"/>
  <c r="AT15" i="8"/>
  <c r="AI16" i="8"/>
  <c r="BB16" i="8"/>
  <c r="AX17" i="8"/>
  <c r="AS18" i="8"/>
  <c r="BA20" i="8"/>
  <c r="AV21" i="8"/>
  <c r="AL23" i="8"/>
  <c r="Z24" i="8"/>
  <c r="BE24" i="8"/>
  <c r="AU31" i="8"/>
  <c r="AR34" i="8"/>
  <c r="BE36" i="8"/>
  <c r="AU49" i="8"/>
  <c r="AA49" i="8"/>
  <c r="Z7" i="8"/>
  <c r="AA9" i="8"/>
  <c r="AI11" i="8"/>
  <c r="AZ14" i="8"/>
  <c r="AU15" i="8"/>
  <c r="AJ16" i="8"/>
  <c r="BC16" i="8"/>
  <c r="AY17" i="8"/>
  <c r="AT18" i="8"/>
  <c r="Z20" i="8"/>
  <c r="BB20" i="8"/>
  <c r="AX21" i="8"/>
  <c r="AS22" i="8"/>
  <c r="AQ23" i="8"/>
  <c r="AA24" i="8"/>
  <c r="AT27" i="8"/>
  <c r="AV29" i="8"/>
  <c r="AV30" i="8"/>
  <c r="AV31" i="8"/>
  <c r="AU32" i="8"/>
  <c r="AS34" i="8"/>
  <c r="BB49" i="8"/>
  <c r="AS50" i="8"/>
  <c r="BE50" i="8"/>
  <c r="AQ50" i="8"/>
  <c r="BC50" i="8"/>
  <c r="AL50" i="8"/>
  <c r="BA50" i="8"/>
  <c r="AA50" i="8"/>
  <c r="AZ50" i="8"/>
  <c r="Z50" i="8"/>
  <c r="BB50" i="8"/>
  <c r="AY50" i="8"/>
  <c r="AT50" i="8"/>
  <c r="AR50" i="8"/>
  <c r="AZ41" i="8"/>
  <c r="Z41" i="8"/>
  <c r="AX41" i="8"/>
  <c r="AV41" i="8"/>
  <c r="AT41" i="8"/>
  <c r="AS41" i="8"/>
  <c r="AK41" i="8"/>
  <c r="AA41" i="8"/>
  <c r="BB41" i="8"/>
  <c r="BA41" i="8"/>
  <c r="AS52" i="8"/>
  <c r="BE52" i="8"/>
  <c r="AQ52" i="8"/>
  <c r="BC52" i="8"/>
  <c r="AL52" i="8"/>
  <c r="BA52" i="8"/>
  <c r="AA52" i="8"/>
  <c r="AZ52" i="8"/>
  <c r="Z52" i="8"/>
  <c r="AX52" i="8"/>
  <c r="AV52" i="8"/>
  <c r="AV33" i="8"/>
  <c r="AZ33" i="8"/>
  <c r="BB33" i="8"/>
  <c r="AY41" i="8"/>
  <c r="AY52" i="8"/>
  <c r="AS47" i="8"/>
  <c r="BE47" i="8"/>
  <c r="AQ47" i="8"/>
  <c r="BC47" i="8"/>
  <c r="AL47" i="8"/>
  <c r="BA47" i="8"/>
  <c r="AA47" i="8"/>
  <c r="AZ47" i="8"/>
  <c r="Z47" i="8"/>
  <c r="AZ43" i="8"/>
  <c r="Z43" i="8"/>
  <c r="AX43" i="8"/>
  <c r="AV43" i="8"/>
  <c r="AT43" i="8"/>
  <c r="AS43" i="8"/>
  <c r="AS44" i="8"/>
  <c r="BE44" i="8"/>
  <c r="AQ44" i="8"/>
  <c r="BC44" i="8"/>
  <c r="AM44" i="8"/>
  <c r="BA44" i="8"/>
  <c r="AA44" i="8"/>
  <c r="AZ44" i="8"/>
  <c r="Z44" i="8"/>
  <c r="AK47" i="8"/>
  <c r="BB35" i="8"/>
  <c r="AA35" i="8"/>
  <c r="BA35" i="8"/>
  <c r="Z35" i="8"/>
  <c r="AY35" i="8"/>
  <c r="AX35" i="8"/>
  <c r="AQ43" i="8"/>
  <c r="AU44" i="8"/>
  <c r="AV47" i="8"/>
  <c r="AR43" i="8"/>
  <c r="AV44" i="8"/>
  <c r="AX47" i="8"/>
  <c r="AY37" i="8"/>
  <c r="AY39" i="8"/>
  <c r="AZ40" i="8"/>
  <c r="AR45" i="8"/>
  <c r="AZ46" i="8"/>
  <c r="AZ48" i="8"/>
  <c r="Z37" i="8"/>
  <c r="AZ37" i="8"/>
  <c r="AZ39" i="8"/>
  <c r="Z40" i="8"/>
  <c r="BA40" i="8"/>
  <c r="AS45" i="8"/>
  <c r="Z46" i="8"/>
  <c r="BA46" i="8"/>
  <c r="Z48" i="8"/>
  <c r="BA48" i="8"/>
  <c r="AK37" i="8"/>
  <c r="BB37" i="8"/>
  <c r="AA39" i="8"/>
  <c r="BB39" i="8"/>
  <c r="AK40" i="8"/>
  <c r="BC40" i="8"/>
  <c r="AU45" i="8"/>
  <c r="AL37" i="8"/>
  <c r="AM39" i="8"/>
  <c r="AQ40" i="8"/>
  <c r="AV45" i="8"/>
  <c r="AQ46" i="8"/>
  <c r="AQ48" i="8"/>
  <c r="AZ18" i="7"/>
  <c r="BD18" i="7"/>
  <c r="BB18" i="7"/>
  <c r="AW35" i="7"/>
  <c r="AU41" i="7"/>
  <c r="AT15" i="7"/>
  <c r="AV41" i="7"/>
  <c r="AU15" i="7"/>
  <c r="BB31" i="7"/>
  <c r="AS24" i="7"/>
  <c r="AS10" i="7"/>
  <c r="AX15" i="7"/>
  <c r="AT24" i="7"/>
  <c r="AV37" i="7"/>
  <c r="AX48" i="7"/>
  <c r="AZ15" i="7"/>
  <c r="AW24" i="7"/>
  <c r="AT33" i="7"/>
  <c r="AW37" i="7"/>
  <c r="AZ48" i="7"/>
  <c r="BD15" i="7"/>
  <c r="AZ20" i="7"/>
  <c r="AV33" i="7"/>
  <c r="BA31" i="7"/>
  <c r="AU14" i="7"/>
  <c r="AV42" i="7"/>
  <c r="AU29" i="7"/>
  <c r="AW42" i="7"/>
  <c r="AN51" i="7"/>
  <c r="AT29" i="7"/>
  <c r="AM51" i="7"/>
  <c r="AK10" i="7"/>
  <c r="AS14" i="7"/>
  <c r="AX20" i="7"/>
  <c r="BD42" i="7"/>
  <c r="AT51" i="7"/>
  <c r="AZ51" i="7"/>
  <c r="AU10" i="7"/>
  <c r="AW14" i="7"/>
  <c r="BD17" i="7"/>
  <c r="BB20" i="7"/>
  <c r="AV24" i="7"/>
  <c r="BA48" i="7"/>
  <c r="BD51" i="7"/>
  <c r="AK29" i="7"/>
  <c r="AS29" i="7"/>
  <c r="AW51" i="7"/>
  <c r="AT10" i="7"/>
  <c r="AV14" i="7"/>
  <c r="BA20" i="7"/>
  <c r="AX10" i="7"/>
  <c r="BE17" i="7"/>
  <c r="BD20" i="7"/>
  <c r="AM41" i="7"/>
  <c r="BE51" i="7"/>
  <c r="BE10" i="7"/>
  <c r="AU37" i="7"/>
  <c r="AS41" i="7"/>
  <c r="AK9" i="7"/>
  <c r="AS22" i="7"/>
  <c r="AB36" i="7"/>
  <c r="AO43" i="7"/>
  <c r="AT47" i="7"/>
  <c r="AS9" i="7"/>
  <c r="AT22" i="7"/>
  <c r="AB38" i="7"/>
  <c r="AS43" i="7"/>
  <c r="AU47" i="7"/>
  <c r="AM6" i="7"/>
  <c r="AU9" i="7"/>
  <c r="BD14" i="7"/>
  <c r="AW16" i="7"/>
  <c r="AM21" i="7"/>
  <c r="AZ22" i="7"/>
  <c r="AX24" i="7"/>
  <c r="BD26" i="7"/>
  <c r="AX29" i="7"/>
  <c r="AM36" i="7"/>
  <c r="BC41" i="7"/>
  <c r="AT43" i="7"/>
  <c r="AW47" i="7"/>
  <c r="AW6" i="7"/>
  <c r="AV9" i="7"/>
  <c r="AM11" i="7"/>
  <c r="AX16" i="7"/>
  <c r="AB20" i="7"/>
  <c r="AT21" i="7"/>
  <c r="BA22" i="7"/>
  <c r="AZ24" i="7"/>
  <c r="BE26" i="7"/>
  <c r="BA29" i="7"/>
  <c r="AN36" i="7"/>
  <c r="BD38" i="7"/>
  <c r="AU43" i="7"/>
  <c r="AX47" i="7"/>
  <c r="AX6" i="7"/>
  <c r="BB9" i="7"/>
  <c r="AX11" i="7"/>
  <c r="AU21" i="7"/>
  <c r="BB22" i="7"/>
  <c r="BD24" i="7"/>
  <c r="BE29" i="7"/>
  <c r="AS36" i="7"/>
  <c r="BC43" i="7"/>
  <c r="BE6" i="7"/>
  <c r="BE11" i="7"/>
  <c r="AK15" i="7"/>
  <c r="AB17" i="7"/>
  <c r="AU20" i="7"/>
  <c r="AW21" i="7"/>
  <c r="BD22" i="7"/>
  <c r="AV36" i="7"/>
  <c r="AN42" i="7"/>
  <c r="AS15" i="7"/>
  <c r="AV20" i="7"/>
  <c r="AX21" i="7"/>
  <c r="AW36" i="7"/>
  <c r="AU42" i="7"/>
  <c r="AW48" i="7"/>
  <c r="AS51" i="7"/>
  <c r="AZ21" i="7"/>
  <c r="AX36" i="7"/>
  <c r="BD21" i="7"/>
  <c r="BD36" i="7"/>
  <c r="BE21" i="7"/>
  <c r="BE7" i="7"/>
  <c r="BA7" i="7"/>
  <c r="AS7" i="7"/>
  <c r="AU7" i="7"/>
  <c r="AT7" i="7"/>
  <c r="BD12" i="7"/>
  <c r="BE12" i="7"/>
  <c r="AZ12" i="7"/>
  <c r="AT12" i="7"/>
  <c r="AS12" i="7"/>
  <c r="AM12" i="7"/>
  <c r="BB30" i="7"/>
  <c r="BE30" i="7"/>
  <c r="AZ30" i="7"/>
  <c r="BD30" i="7"/>
  <c r="BC30" i="7"/>
  <c r="BA30" i="7"/>
  <c r="AX30" i="7"/>
  <c r="AS30" i="7"/>
  <c r="AL30" i="7"/>
  <c r="AB30" i="7"/>
  <c r="AX39" i="7"/>
  <c r="AU39" i="7"/>
  <c r="BD44" i="7"/>
  <c r="BC44" i="7"/>
  <c r="BA44" i="7"/>
  <c r="AX44" i="7"/>
  <c r="AW44" i="7"/>
  <c r="AV44" i="7"/>
  <c r="AU44" i="7"/>
  <c r="AN44" i="7"/>
  <c r="AM44" i="7"/>
  <c r="AW31" i="7"/>
  <c r="AV31" i="7"/>
  <c r="AU31" i="7"/>
  <c r="AT31" i="7"/>
  <c r="AS31" i="7"/>
  <c r="AM31" i="7"/>
  <c r="AB31" i="7"/>
  <c r="AL31" i="7"/>
  <c r="BE44" i="7"/>
  <c r="AZ46" i="7"/>
  <c r="BA46" i="7"/>
  <c r="BB38" i="7"/>
  <c r="BC38" i="7"/>
  <c r="BA38" i="7"/>
  <c r="AW38" i="7"/>
  <c r="AZ38" i="7"/>
  <c r="AX38" i="7"/>
  <c r="AU38" i="7"/>
  <c r="AO38" i="7"/>
  <c r="AT38" i="7"/>
  <c r="AS38" i="7"/>
  <c r="BC45" i="7"/>
  <c r="BD45" i="7"/>
  <c r="AV45" i="7"/>
  <c r="BA45" i="7"/>
  <c r="AZ45" i="7"/>
  <c r="AX45" i="7"/>
  <c r="AU45" i="7"/>
  <c r="AT45" i="7"/>
  <c r="AN45" i="7"/>
  <c r="AS45" i="7"/>
  <c r="BB17" i="7"/>
  <c r="BA17" i="7"/>
  <c r="AZ17" i="7"/>
  <c r="AX17" i="7"/>
  <c r="AW17" i="7"/>
  <c r="AV17" i="7"/>
  <c r="AU17" i="7"/>
  <c r="AN17" i="7"/>
  <c r="AT17" i="7"/>
  <c r="AS17" i="7"/>
  <c r="AW9" i="7"/>
  <c r="AX14" i="7"/>
  <c r="AB18" i="7"/>
  <c r="AW41" i="7"/>
  <c r="AX42" i="7"/>
  <c r="AW43" i="7"/>
  <c r="AZ47" i="7"/>
  <c r="BE48" i="7"/>
  <c r="AX9" i="7"/>
  <c r="AZ10" i="7"/>
  <c r="AZ14" i="7"/>
  <c r="BE15" i="7"/>
  <c r="BE24" i="7"/>
  <c r="AV29" i="7"/>
  <c r="AM32" i="7"/>
  <c r="AZ36" i="7"/>
  <c r="BA41" i="7"/>
  <c r="BA42" i="7"/>
  <c r="AX43" i="7"/>
  <c r="BA47" i="7"/>
  <c r="AU51" i="7"/>
  <c r="BE18" i="7"/>
  <c r="AZ9" i="7"/>
  <c r="BD10" i="7"/>
  <c r="BC14" i="7"/>
  <c r="AP18" i="7"/>
  <c r="AB22" i="7"/>
  <c r="AW29" i="7"/>
  <c r="AV32" i="7"/>
  <c r="AV35" i="7"/>
  <c r="BB36" i="7"/>
  <c r="AB37" i="7"/>
  <c r="BB41" i="7"/>
  <c r="BC42" i="7"/>
  <c r="AZ43" i="7"/>
  <c r="BC47" i="7"/>
  <c r="AV51" i="7"/>
  <c r="AS18" i="7"/>
  <c r="AW32" i="7"/>
  <c r="AS6" i="7"/>
  <c r="BC9" i="7"/>
  <c r="AM16" i="7"/>
  <c r="AT18" i="7"/>
  <c r="AS21" i="7"/>
  <c r="AK22" i="7"/>
  <c r="AN24" i="7"/>
  <c r="AZ29" i="7"/>
  <c r="AX32" i="7"/>
  <c r="BE36" i="7"/>
  <c r="BD41" i="7"/>
  <c r="BE42" i="7"/>
  <c r="BD43" i="7"/>
  <c r="AB47" i="7"/>
  <c r="BE47" i="7"/>
  <c r="AX51" i="7"/>
  <c r="BD9" i="7"/>
  <c r="AU18" i="7"/>
  <c r="BE43" i="7"/>
  <c r="AB9" i="7"/>
  <c r="AB14" i="7"/>
  <c r="AV18" i="7"/>
  <c r="BC29" i="7"/>
  <c r="AK47" i="7"/>
  <c r="BB51" i="7"/>
  <c r="BD47" i="7"/>
  <c r="AW11" i="7"/>
  <c r="BE16" i="7"/>
  <c r="AX18" i="7"/>
  <c r="AW20" i="7"/>
  <c r="AV21" i="7"/>
  <c r="AU22" i="7"/>
  <c r="AU24" i="7"/>
  <c r="AB29" i="7"/>
  <c r="BD29" i="7"/>
  <c r="AN43" i="7"/>
  <c r="AS47" i="7"/>
  <c r="AB51" i="7"/>
  <c r="BC51" i="7"/>
  <c r="AT23" i="7"/>
  <c r="AS23" i="7"/>
  <c r="BE23" i="7"/>
  <c r="AN23" i="7"/>
  <c r="BD23" i="7"/>
  <c r="AZ23" i="7"/>
  <c r="BC23" i="7"/>
  <c r="BB23" i="7"/>
  <c r="BA23" i="7"/>
  <c r="AX23" i="7"/>
  <c r="AW23" i="7"/>
  <c r="AV23" i="7"/>
  <c r="AU23" i="7"/>
  <c r="AZ8" i="7"/>
  <c r="AV8" i="7"/>
  <c r="AX8" i="7"/>
  <c r="AW8" i="7"/>
  <c r="AT8" i="7"/>
  <c r="AS8" i="7"/>
  <c r="BC8" i="7"/>
  <c r="BE8" i="7"/>
  <c r="AL8" i="7"/>
  <c r="BD8" i="7"/>
  <c r="AK8" i="7"/>
  <c r="AU8" i="7"/>
  <c r="AB23" i="7"/>
  <c r="BA8" i="7"/>
  <c r="BD27" i="7"/>
  <c r="AK27" i="7"/>
  <c r="AZ27" i="7"/>
  <c r="AX27" i="7"/>
  <c r="AW27" i="7"/>
  <c r="AV27" i="7"/>
  <c r="BA27" i="7"/>
  <c r="BE27" i="7"/>
  <c r="BC27" i="7"/>
  <c r="BB27" i="7"/>
  <c r="AU27" i="7"/>
  <c r="AT27" i="7"/>
  <c r="AS27" i="7"/>
  <c r="AL27" i="7"/>
  <c r="BB8" i="7"/>
  <c r="BE34" i="7"/>
  <c r="AN34" i="7"/>
  <c r="BD34" i="7"/>
  <c r="AZ34" i="7"/>
  <c r="AW34" i="7"/>
  <c r="AB34" i="7"/>
  <c r="BB34" i="7"/>
  <c r="BA34" i="7"/>
  <c r="AX34" i="7"/>
  <c r="AV34" i="7"/>
  <c r="BD49" i="7"/>
  <c r="AM49" i="7"/>
  <c r="BC49" i="7"/>
  <c r="AX49" i="7"/>
  <c r="AW49" i="7"/>
  <c r="AV49" i="7"/>
  <c r="BE49" i="7"/>
  <c r="BB49" i="7"/>
  <c r="AT49" i="7"/>
  <c r="AS49" i="7"/>
  <c r="AN49" i="7"/>
  <c r="AZ11" i="7"/>
  <c r="AZ16" i="7"/>
  <c r="BA26" i="7"/>
  <c r="AV26" i="7"/>
  <c r="AU26" i="7"/>
  <c r="AT26" i="7"/>
  <c r="BE35" i="7"/>
  <c r="BE40" i="7"/>
  <c r="AN40" i="7"/>
  <c r="BD40" i="7"/>
  <c r="AM40" i="7"/>
  <c r="AZ40" i="7"/>
  <c r="AW40" i="7"/>
  <c r="AS40" i="7"/>
  <c r="BC40" i="7"/>
  <c r="BB40" i="7"/>
  <c r="BA40" i="7"/>
  <c r="AB49" i="7"/>
  <c r="BA6" i="7"/>
  <c r="AV7" i="7"/>
  <c r="AB11" i="7"/>
  <c r="BA11" i="7"/>
  <c r="AU12" i="7"/>
  <c r="AB16" i="7"/>
  <c r="BA16" i="7"/>
  <c r="AB26" i="7"/>
  <c r="AS34" i="7"/>
  <c r="AB40" i="7"/>
  <c r="AB6" i="7"/>
  <c r="BB6" i="7"/>
  <c r="AW7" i="7"/>
  <c r="BB11" i="7"/>
  <c r="AV12" i="7"/>
  <c r="BB16" i="7"/>
  <c r="AT34" i="7"/>
  <c r="AX46" i="7"/>
  <c r="AW46" i="7"/>
  <c r="AS46" i="7"/>
  <c r="BE46" i="7"/>
  <c r="AN46" i="7"/>
  <c r="BD46" i="7"/>
  <c r="AM46" i="7"/>
  <c r="BC46" i="7"/>
  <c r="AV46" i="7"/>
  <c r="AU46" i="7"/>
  <c r="AT46" i="7"/>
  <c r="AU49" i="7"/>
  <c r="AD53" i="7"/>
  <c r="BC6" i="7"/>
  <c r="AX7" i="7"/>
  <c r="BA9" i="7"/>
  <c r="AV10" i="7"/>
  <c r="AK11" i="7"/>
  <c r="BC11" i="7"/>
  <c r="AW12" i="7"/>
  <c r="BA14" i="7"/>
  <c r="AV15" i="7"/>
  <c r="AK16" i="7"/>
  <c r="BC16" i="7"/>
  <c r="AQ26" i="7"/>
  <c r="AQ53" i="7" s="1"/>
  <c r="BD33" i="7"/>
  <c r="BC33" i="7"/>
  <c r="AB33" i="7"/>
  <c r="AX33" i="7"/>
  <c r="AS33" i="7"/>
  <c r="BE33" i="7"/>
  <c r="BB33" i="7"/>
  <c r="BA33" i="7"/>
  <c r="AZ33" i="7"/>
  <c r="AU34" i="7"/>
  <c r="AT40" i="7"/>
  <c r="AB46" i="7"/>
  <c r="AZ49" i="7"/>
  <c r="AL6" i="7"/>
  <c r="BD6" i="7"/>
  <c r="AZ7" i="7"/>
  <c r="AW10" i="7"/>
  <c r="AL11" i="7"/>
  <c r="BD11" i="7"/>
  <c r="AX12" i="7"/>
  <c r="BB14" i="7"/>
  <c r="AW15" i="7"/>
  <c r="AL16" i="7"/>
  <c r="BD16" i="7"/>
  <c r="AS26" i="7"/>
  <c r="BC34" i="7"/>
  <c r="AU40" i="7"/>
  <c r="BA49" i="7"/>
  <c r="AX50" i="7"/>
  <c r="AW50" i="7"/>
  <c r="AS50" i="7"/>
  <c r="BE50" i="7"/>
  <c r="AN50" i="7"/>
  <c r="BD50" i="7"/>
  <c r="AM50" i="7"/>
  <c r="AZ50" i="7"/>
  <c r="AV50" i="7"/>
  <c r="AU50" i="7"/>
  <c r="AT50" i="7"/>
  <c r="BB7" i="7"/>
  <c r="AS11" i="7"/>
  <c r="BA12" i="7"/>
  <c r="AS16" i="7"/>
  <c r="AX26" i="7"/>
  <c r="AB35" i="7"/>
  <c r="AW39" i="7"/>
  <c r="AV39" i="7"/>
  <c r="BE39" i="7"/>
  <c r="AM39" i="7"/>
  <c r="BC39" i="7"/>
  <c r="AB39" i="7"/>
  <c r="BD39" i="7"/>
  <c r="BB39" i="7"/>
  <c r="BA39" i="7"/>
  <c r="AZ39" i="7"/>
  <c r="AX40" i="7"/>
  <c r="AB50" i="7"/>
  <c r="AT6" i="7"/>
  <c r="AB7" i="7"/>
  <c r="BC7" i="7"/>
  <c r="AL9" i="7"/>
  <c r="BE9" i="7"/>
  <c r="BA10" i="7"/>
  <c r="AT11" i="7"/>
  <c r="AB12" i="7"/>
  <c r="BB12" i="7"/>
  <c r="AK14" i="7"/>
  <c r="BE14" i="7"/>
  <c r="BA15" i="7"/>
  <c r="AT16" i="7"/>
  <c r="BA18" i="7"/>
  <c r="AZ26" i="7"/>
  <c r="AU33" i="7"/>
  <c r="BB46" i="7"/>
  <c r="AU6" i="7"/>
  <c r="BD7" i="7"/>
  <c r="BB10" i="7"/>
  <c r="AU11" i="7"/>
  <c r="BC12" i="7"/>
  <c r="BB15" i="7"/>
  <c r="AU16" i="7"/>
  <c r="BB26" i="7"/>
  <c r="AU32" i="7"/>
  <c r="AT32" i="7"/>
  <c r="BC32" i="7"/>
  <c r="AB32" i="7"/>
  <c r="AS32" i="7"/>
  <c r="BE32" i="7"/>
  <c r="BD32" i="7"/>
  <c r="BB32" i="7"/>
  <c r="BA32" i="7"/>
  <c r="AS39" i="7"/>
  <c r="BA50" i="7"/>
  <c r="BA35" i="7"/>
  <c r="AZ35" i="7"/>
  <c r="AU35" i="7"/>
  <c r="AS35" i="7"/>
  <c r="BD35" i="7"/>
  <c r="BC35" i="7"/>
  <c r="BB35" i="7"/>
  <c r="AX35" i="7"/>
  <c r="AV6" i="7"/>
  <c r="AK7" i="7"/>
  <c r="AB10" i="7"/>
  <c r="AK12" i="7"/>
  <c r="AB15" i="7"/>
  <c r="BC18" i="7"/>
  <c r="AT20" i="7"/>
  <c r="AS20" i="7"/>
  <c r="BE20" i="7"/>
  <c r="AK20" i="7"/>
  <c r="AX22" i="7"/>
  <c r="AW22" i="7"/>
  <c r="AV22" i="7"/>
  <c r="BE22" i="7"/>
  <c r="BC26" i="7"/>
  <c r="AW33" i="7"/>
  <c r="AT35" i="7"/>
  <c r="AS37" i="7"/>
  <c r="BE37" i="7"/>
  <c r="AN37" i="7"/>
  <c r="BA37" i="7"/>
  <c r="AX37" i="7"/>
  <c r="BD37" i="7"/>
  <c r="BC37" i="7"/>
  <c r="BB37" i="7"/>
  <c r="AZ37" i="7"/>
  <c r="AT39" i="7"/>
  <c r="BB50" i="7"/>
  <c r="AT30" i="7"/>
  <c r="AV48" i="7"/>
  <c r="AU48" i="7"/>
  <c r="BD48" i="7"/>
  <c r="AK48" i="7"/>
  <c r="BC48" i="7"/>
  <c r="BB48" i="7"/>
  <c r="AB48" i="7"/>
  <c r="BA21" i="7"/>
  <c r="BA24" i="7"/>
  <c r="AU30" i="7"/>
  <c r="AZ31" i="7"/>
  <c r="AX31" i="7"/>
  <c r="BC31" i="7"/>
  <c r="BB21" i="7"/>
  <c r="BB24" i="7"/>
  <c r="AV30" i="7"/>
  <c r="AL48" i="7"/>
  <c r="AB21" i="7"/>
  <c r="AB24" i="7"/>
  <c r="AW30" i="7"/>
  <c r="BE31" i="7"/>
  <c r="AZ41" i="7"/>
  <c r="AX41" i="7"/>
  <c r="AT41" i="7"/>
  <c r="BE41" i="7"/>
  <c r="AN41" i="7"/>
  <c r="AT42" i="7"/>
  <c r="AS42" i="7"/>
  <c r="BB42" i="7"/>
  <c r="AB42" i="7"/>
  <c r="AZ42" i="7"/>
  <c r="AT44" i="7"/>
  <c r="AS44" i="7"/>
  <c r="BB44" i="7"/>
  <c r="AB44" i="7"/>
  <c r="AZ44" i="7"/>
  <c r="AS48" i="7"/>
  <c r="BA36" i="7"/>
  <c r="BC36" i="7"/>
  <c r="AV38" i="7"/>
  <c r="AV43" i="7"/>
  <c r="AW45" i="7"/>
  <c r="AV47" i="7"/>
  <c r="AT36" i="7"/>
  <c r="BA43" i="7"/>
  <c r="BB45" i="7"/>
  <c r="AB43" i="7"/>
  <c r="AB45" i="7"/>
  <c r="F12" i="9"/>
  <c r="AC14" i="5"/>
  <c r="AD38" i="5"/>
  <c r="AD14" i="5"/>
  <c r="AD55" i="5"/>
  <c r="AB23" i="5"/>
  <c r="AC23" i="5"/>
  <c r="AC17" i="5"/>
  <c r="AD17" i="5"/>
  <c r="AC70" i="5"/>
  <c r="AD18" i="5"/>
  <c r="AC57" i="5"/>
  <c r="AB21" i="5"/>
  <c r="AD57" i="5"/>
  <c r="AC21" i="5"/>
  <c r="AD34" i="5"/>
  <c r="AD63" i="5"/>
  <c r="AB7" i="5"/>
  <c r="AC11" i="5"/>
  <c r="AD44" i="5"/>
  <c r="AC7" i="5"/>
  <c r="AD11" i="5"/>
  <c r="AB52" i="5"/>
  <c r="AB26" i="5"/>
  <c r="AC8" i="5"/>
  <c r="AB13" i="5"/>
  <c r="AB29" i="5"/>
  <c r="AC47" i="5"/>
  <c r="AD8" i="5"/>
  <c r="AC13" i="5"/>
  <c r="AC29" i="5"/>
  <c r="AD47" i="5"/>
  <c r="AC55" i="5"/>
  <c r="AB24" i="5"/>
  <c r="AD48" i="5"/>
  <c r="F71" i="5"/>
  <c r="AC27" i="5"/>
  <c r="AC31" i="5"/>
  <c r="AB35" i="5"/>
  <c r="AB39" i="5"/>
  <c r="AB45" i="5"/>
  <c r="AB54" i="5"/>
  <c r="AC61" i="5"/>
  <c r="AB6" i="5"/>
  <c r="AB9" i="5"/>
  <c r="AB12" i="5"/>
  <c r="AB20" i="5"/>
  <c r="AD27" i="5"/>
  <c r="AD31" i="5"/>
  <c r="AC35" i="5"/>
  <c r="AC39" i="5"/>
  <c r="AC45" i="5"/>
  <c r="AC54" i="5"/>
  <c r="AB58" i="5"/>
  <c r="AC6" i="5"/>
  <c r="AC9" i="5"/>
  <c r="AC12" i="5"/>
  <c r="AC20" i="5"/>
  <c r="AC58" i="5"/>
  <c r="AC69" i="5"/>
  <c r="AD6" i="5"/>
  <c r="AC24" i="5"/>
  <c r="AB32" i="5"/>
  <c r="AB51" i="5"/>
  <c r="AC32" i="5"/>
  <c r="AC51" i="5"/>
  <c r="AC66" i="5"/>
  <c r="AB18" i="5"/>
  <c r="AC26" i="5"/>
  <c r="AB34" i="5"/>
  <c r="AB38" i="5"/>
  <c r="AB48" i="5"/>
  <c r="AC52" i="5"/>
  <c r="AC60" i="5"/>
  <c r="AC67" i="5"/>
  <c r="AC44" i="5"/>
  <c r="AB46" i="5"/>
  <c r="AB16" i="5"/>
  <c r="AB19" i="5"/>
  <c r="AB22" i="5"/>
  <c r="AB25" i="5"/>
  <c r="AB30" i="5"/>
  <c r="AB33" i="5"/>
  <c r="AB40" i="5"/>
  <c r="AD43" i="5"/>
  <c r="AD46" i="5"/>
  <c r="AD49" i="5"/>
  <c r="AB53" i="5"/>
  <c r="AB56" i="5"/>
  <c r="AC16" i="5"/>
  <c r="AC19" i="5"/>
  <c r="AC22" i="5"/>
  <c r="AC25" i="5"/>
  <c r="AC30" i="5"/>
  <c r="AC33" i="5"/>
  <c r="AC40" i="5"/>
  <c r="AC53" i="5"/>
  <c r="AC56" i="5"/>
  <c r="AC59" i="5"/>
  <c r="AC62" i="5"/>
  <c r="AC65" i="5"/>
  <c r="AC68" i="5"/>
  <c r="AB43" i="5"/>
  <c r="AB49" i="5"/>
  <c r="S4" i="4"/>
  <c r="BE34" i="4"/>
  <c r="AJ7" i="4"/>
  <c r="BC13" i="4"/>
  <c r="AI14" i="4"/>
  <c r="AF25" i="4"/>
  <c r="AA26" i="4"/>
  <c r="BF28" i="4"/>
  <c r="AA34" i="4"/>
  <c r="BF34" i="4"/>
  <c r="AA36" i="4"/>
  <c r="AB38" i="4"/>
  <c r="AI39" i="4"/>
  <c r="BF45" i="4"/>
  <c r="AF48" i="4"/>
  <c r="AS56" i="4"/>
  <c r="AA62" i="4"/>
  <c r="BG62" i="4"/>
  <c r="BF62" i="4"/>
  <c r="AR7" i="4"/>
  <c r="BD13" i="4"/>
  <c r="AJ14" i="4"/>
  <c r="AH25" i="4"/>
  <c r="AF26" i="4"/>
  <c r="BG28" i="4"/>
  <c r="AB34" i="4"/>
  <c r="BG34" i="4"/>
  <c r="AE36" i="4"/>
  <c r="AC38" i="4"/>
  <c r="AJ39" i="4"/>
  <c r="BG45" i="4"/>
  <c r="AH48" i="4"/>
  <c r="AU56" i="4"/>
  <c r="AB62" i="4"/>
  <c r="BH62" i="4"/>
  <c r="AH5" i="4"/>
  <c r="AD6" i="4"/>
  <c r="AS7" i="4"/>
  <c r="AF9" i="4"/>
  <c r="AS11" i="4"/>
  <c r="AA13" i="4"/>
  <c r="BE13" i="4"/>
  <c r="AV14" i="4"/>
  <c r="BD18" i="4"/>
  <c r="AT19" i="4"/>
  <c r="AF21" i="4"/>
  <c r="AI25" i="4"/>
  <c r="AH26" i="4"/>
  <c r="AC28" i="4"/>
  <c r="BH28" i="4"/>
  <c r="BE31" i="4"/>
  <c r="AC34" i="4"/>
  <c r="BH34" i="4"/>
  <c r="AR36" i="4"/>
  <c r="AH37" i="4"/>
  <c r="AD38" i="4"/>
  <c r="BD39" i="4"/>
  <c r="AS42" i="4"/>
  <c r="AB44" i="4"/>
  <c r="AA45" i="4"/>
  <c r="BH45" i="4"/>
  <c r="AI48" i="4"/>
  <c r="AH49" i="4"/>
  <c r="AF54" i="4"/>
  <c r="AA56" i="4"/>
  <c r="AV56" i="4"/>
  <c r="AC62" i="4"/>
  <c r="AI5" i="4"/>
  <c r="AE6" i="4"/>
  <c r="AH9" i="4"/>
  <c r="AT11" i="4"/>
  <c r="AB13" i="4"/>
  <c r="BF13" i="4"/>
  <c r="BC14" i="4"/>
  <c r="AA18" i="4"/>
  <c r="BE18" i="4"/>
  <c r="BD19" i="4"/>
  <c r="AH21" i="4"/>
  <c r="AJ25" i="4"/>
  <c r="AI26" i="4"/>
  <c r="AD28" i="4"/>
  <c r="BF31" i="4"/>
  <c r="AD34" i="4"/>
  <c r="BC36" i="4"/>
  <c r="AI37" i="4"/>
  <c r="AE38" i="4"/>
  <c r="BF39" i="4"/>
  <c r="BD40" i="4"/>
  <c r="BC42" i="4"/>
  <c r="AC44" i="4"/>
  <c r="AB45" i="4"/>
  <c r="BE47" i="4"/>
  <c r="AJ48" i="4"/>
  <c r="AI49" i="4"/>
  <c r="AF53" i="4"/>
  <c r="AH54" i="4"/>
  <c r="AB56" i="4"/>
  <c r="BC56" i="4"/>
  <c r="BC58" i="4"/>
  <c r="AC60" i="4"/>
  <c r="AD62" i="4"/>
  <c r="BC64" i="4"/>
  <c r="AJ5" i="4"/>
  <c r="AF6" i="4"/>
  <c r="AJ9" i="4"/>
  <c r="BC11" i="4"/>
  <c r="AC13" i="4"/>
  <c r="BG13" i="4"/>
  <c r="BD14" i="4"/>
  <c r="BE19" i="4"/>
  <c r="AI21" i="4"/>
  <c r="AR25" i="4"/>
  <c r="AJ26" i="4"/>
  <c r="AE28" i="4"/>
  <c r="BG31" i="4"/>
  <c r="AE34" i="4"/>
  <c r="BF36" i="4"/>
  <c r="AJ37" i="4"/>
  <c r="AS38" i="4"/>
  <c r="BE42" i="4"/>
  <c r="AI44" i="4"/>
  <c r="AC45" i="4"/>
  <c r="AR48" i="4"/>
  <c r="AJ49" i="4"/>
  <c r="AT54" i="4"/>
  <c r="AC56" i="4"/>
  <c r="BD56" i="4"/>
  <c r="AE62" i="4"/>
  <c r="AX5" i="4"/>
  <c r="AI6" i="4"/>
  <c r="AC8" i="4"/>
  <c r="AS9" i="4"/>
  <c r="BG11" i="4"/>
  <c r="AD13" i="4"/>
  <c r="BH13" i="4"/>
  <c r="BH14" i="4"/>
  <c r="AC18" i="4"/>
  <c r="BG18" i="4"/>
  <c r="BG19" i="4"/>
  <c r="AR21" i="4"/>
  <c r="BF24" i="4"/>
  <c r="BD25" i="4"/>
  <c r="AF28" i="4"/>
  <c r="AB29" i="4"/>
  <c r="AC30" i="4"/>
  <c r="AC31" i="4"/>
  <c r="BH31" i="4"/>
  <c r="AF34" i="4"/>
  <c r="AF35" i="4"/>
  <c r="AR37" i="4"/>
  <c r="AT38" i="4"/>
  <c r="BF40" i="4"/>
  <c r="AA42" i="4"/>
  <c r="BF42" i="4"/>
  <c r="AJ44" i="4"/>
  <c r="AD45" i="4"/>
  <c r="AI46" i="4"/>
  <c r="BG47" i="4"/>
  <c r="BC48" i="4"/>
  <c r="AU49" i="4"/>
  <c r="AI53" i="4"/>
  <c r="AD56" i="4"/>
  <c r="BE56" i="4"/>
  <c r="AF62" i="4"/>
  <c r="BF64" i="4"/>
  <c r="AI62" i="4"/>
  <c r="BG5" i="4"/>
  <c r="BG6" i="4"/>
  <c r="AH13" i="4"/>
  <c r="AC14" i="4"/>
  <c r="BC15" i="4"/>
  <c r="BG22" i="4"/>
  <c r="AB25" i="4"/>
  <c r="BG25" i="4"/>
  <c r="AJ28" i="4"/>
  <c r="AJ34" i="4"/>
  <c r="BG37" i="4"/>
  <c r="BE38" i="4"/>
  <c r="BC44" i="4"/>
  <c r="AH45" i="4"/>
  <c r="AB48" i="4"/>
  <c r="BF48" i="4"/>
  <c r="AH56" i="4"/>
  <c r="BH56" i="4"/>
  <c r="AJ62" i="4"/>
  <c r="AB5" i="4"/>
  <c r="BH5" i="4"/>
  <c r="BH6" i="4"/>
  <c r="BG8" i="4"/>
  <c r="AA11" i="4"/>
  <c r="AJ12" i="4"/>
  <c r="AI13" i="4"/>
  <c r="AD14" i="4"/>
  <c r="BD17" i="4"/>
  <c r="AH18" i="4"/>
  <c r="AB19" i="4"/>
  <c r="AJ20" i="4"/>
  <c r="AC25" i="4"/>
  <c r="BH25" i="4"/>
  <c r="BC27" i="4"/>
  <c r="AR28" i="4"/>
  <c r="AR29" i="4"/>
  <c r="AS30" i="4"/>
  <c r="AH31" i="4"/>
  <c r="BC34" i="4"/>
  <c r="AB37" i="4"/>
  <c r="BH37" i="4"/>
  <c r="BF38" i="4"/>
  <c r="AD40" i="4"/>
  <c r="AF42" i="4"/>
  <c r="BF43" i="4"/>
  <c r="BD44" i="4"/>
  <c r="AI45" i="4"/>
  <c r="AC48" i="4"/>
  <c r="BG48" i="4"/>
  <c r="BD51" i="4"/>
  <c r="BF53" i="4"/>
  <c r="AA55" i="4"/>
  <c r="AI56" i="4"/>
  <c r="BC62" i="4"/>
  <c r="AD64" i="4"/>
  <c r="V4" i="4"/>
  <c r="AH62" i="4"/>
  <c r="O4" i="4"/>
  <c r="BF25" i="4"/>
  <c r="AI34" i="4"/>
  <c r="BE48" i="4"/>
  <c r="AC5" i="4"/>
  <c r="R4" i="4"/>
  <c r="BH8" i="4"/>
  <c r="AE11" i="4"/>
  <c r="AR12" i="4"/>
  <c r="AS13" i="4"/>
  <c r="AA17" i="4"/>
  <c r="BF17" i="4"/>
  <c r="AI18" i="4"/>
  <c r="AC19" i="4"/>
  <c r="AS20" i="4"/>
  <c r="AD25" i="4"/>
  <c r="BD27" i="4"/>
  <c r="AS28" i="4"/>
  <c r="AI31" i="4"/>
  <c r="BD34" i="4"/>
  <c r="AC37" i="4"/>
  <c r="AE40" i="4"/>
  <c r="AD41" i="4"/>
  <c r="AH42" i="4"/>
  <c r="AA43" i="4"/>
  <c r="BG43" i="4"/>
  <c r="BD45" i="4"/>
  <c r="AD48" i="4"/>
  <c r="BH48" i="4"/>
  <c r="AA51" i="4"/>
  <c r="BE51" i="4"/>
  <c r="AA53" i="4"/>
  <c r="BG53" i="4"/>
  <c r="AJ56" i="4"/>
  <c r="BE62" i="4"/>
  <c r="AE64" i="4"/>
  <c r="BG24" i="4"/>
  <c r="AA24" i="4"/>
  <c r="AA32" i="4"/>
  <c r="AA61" i="4"/>
  <c r="AA63" i="4"/>
  <c r="W4" i="4"/>
  <c r="AH6" i="4"/>
  <c r="AF8" i="4"/>
  <c r="BE9" i="4"/>
  <c r="AB9" i="4"/>
  <c r="BD9" i="4"/>
  <c r="AI10" i="4"/>
  <c r="AU11" i="4"/>
  <c r="AC15" i="4"/>
  <c r="BG15" i="4"/>
  <c r="AD16" i="4"/>
  <c r="BF16" i="4"/>
  <c r="AH19" i="4"/>
  <c r="AU20" i="4"/>
  <c r="AJ21" i="4"/>
  <c r="AC22" i="4"/>
  <c r="BH23" i="4"/>
  <c r="AD23" i="4"/>
  <c r="BG23" i="4"/>
  <c r="AC23" i="4"/>
  <c r="BF23" i="4"/>
  <c r="AB23" i="4"/>
  <c r="AH23" i="4"/>
  <c r="AF23" i="4"/>
  <c r="AB24" i="4"/>
  <c r="AB32" i="4"/>
  <c r="AB33" i="4"/>
  <c r="AJ36" i="4"/>
  <c r="AI36" i="4"/>
  <c r="AH36" i="4"/>
  <c r="AF36" i="4"/>
  <c r="BE36" i="4"/>
  <c r="BD36" i="4"/>
  <c r="BE39" i="4"/>
  <c r="BC41" i="4"/>
  <c r="AI52" i="4"/>
  <c r="AH52" i="4"/>
  <c r="AF52" i="4"/>
  <c r="BH52" i="4"/>
  <c r="AE52" i="4"/>
  <c r="BC52" i="4"/>
  <c r="AJ52" i="4"/>
  <c r="AD52" i="4"/>
  <c r="AC52" i="4"/>
  <c r="AH55" i="4"/>
  <c r="BH55" i="4"/>
  <c r="AF55" i="4"/>
  <c r="BG55" i="4"/>
  <c r="AE55" i="4"/>
  <c r="BF55" i="4"/>
  <c r="AD55" i="4"/>
  <c r="AT55" i="4"/>
  <c r="AJ55" i="4"/>
  <c r="AI55" i="4"/>
  <c r="AC55" i="4"/>
  <c r="AJ61" i="4"/>
  <c r="AC63" i="4"/>
  <c r="M65" i="4"/>
  <c r="U4" i="4"/>
  <c r="BH22" i="4"/>
  <c r="BF15" i="4"/>
  <c r="AB22" i="4"/>
  <c r="X4" i="4"/>
  <c r="BG7" i="4"/>
  <c r="AD7" i="4"/>
  <c r="BD7" i="4"/>
  <c r="BH12" i="4"/>
  <c r="AF12" i="4"/>
  <c r="BC12" i="4"/>
  <c r="AD15" i="4"/>
  <c r="BH15" i="4"/>
  <c r="BC20" i="4"/>
  <c r="AD22" i="4"/>
  <c r="AS27" i="4"/>
  <c r="AR27" i="4"/>
  <c r="AJ27" i="4"/>
  <c r="AI27" i="4"/>
  <c r="AU27" i="4"/>
  <c r="AT27" i="4"/>
  <c r="BG27" i="4"/>
  <c r="AH32" i="4"/>
  <c r="AJ33" i="4"/>
  <c r="AX61" i="4"/>
  <c r="AI63" i="4"/>
  <c r="AR24" i="4"/>
  <c r="AJ24" i="4"/>
  <c r="AI24" i="4"/>
  <c r="BH24" i="4"/>
  <c r="AH24" i="4"/>
  <c r="AD24" i="4"/>
  <c r="AC24" i="4"/>
  <c r="AJ6" i="4"/>
  <c r="AA7" i="4"/>
  <c r="BE7" i="4"/>
  <c r="AI8" i="4"/>
  <c r="AC9" i="4"/>
  <c r="BG9" i="4"/>
  <c r="AR10" i="4"/>
  <c r="AB11" i="4"/>
  <c r="BD11" i="4"/>
  <c r="AA12" i="4"/>
  <c r="BD12" i="4"/>
  <c r="AF16" i="4"/>
  <c r="BH16" i="4"/>
  <c r="AJ19" i="4"/>
  <c r="AA20" i="4"/>
  <c r="BD20" i="4"/>
  <c r="AS21" i="4"/>
  <c r="AE22" i="4"/>
  <c r="AE23" i="4"/>
  <c r="AF24" i="4"/>
  <c r="AA27" i="4"/>
  <c r="BH27" i="4"/>
  <c r="AR33" i="4"/>
  <c r="AB36" i="4"/>
  <c r="BE41" i="4"/>
  <c r="AT47" i="4"/>
  <c r="AJ47" i="4"/>
  <c r="AI47" i="4"/>
  <c r="AH47" i="4"/>
  <c r="BD47" i="4"/>
  <c r="BC47" i="4"/>
  <c r="BH47" i="4"/>
  <c r="AB52" i="4"/>
  <c r="AB55" i="4"/>
  <c r="BC60" i="4"/>
  <c r="AR60" i="4"/>
  <c r="AJ60" i="4"/>
  <c r="AI60" i="4"/>
  <c r="BG60" i="4"/>
  <c r="BD60" i="4"/>
  <c r="AH60" i="4"/>
  <c r="AF60" i="4"/>
  <c r="AJ63" i="4"/>
  <c r="BE15" i="4"/>
  <c r="AB15" i="4"/>
  <c r="BF32" i="4"/>
  <c r="AF32" i="4"/>
  <c r="BE32" i="4"/>
  <c r="AE32" i="4"/>
  <c r="BD32" i="4"/>
  <c r="AD32" i="4"/>
  <c r="BC32" i="4"/>
  <c r="AC32" i="4"/>
  <c r="AR32" i="4"/>
  <c r="AJ32" i="4"/>
  <c r="AH61" i="4"/>
  <c r="AF61" i="4"/>
  <c r="AE61" i="4"/>
  <c r="BH61" i="4"/>
  <c r="AD61" i="4"/>
  <c r="BC61" i="4"/>
  <c r="AI61" i="4"/>
  <c r="AC61" i="4"/>
  <c r="AB61" i="4"/>
  <c r="BG61" i="4"/>
  <c r="N4" i="4"/>
  <c r="BD5" i="4"/>
  <c r="AR6" i="4"/>
  <c r="AB7" i="4"/>
  <c r="BF7" i="4"/>
  <c r="AR8" i="4"/>
  <c r="AD9" i="4"/>
  <c r="BH9" i="4"/>
  <c r="AS10" i="4"/>
  <c r="AC11" i="4"/>
  <c r="BE11" i="4"/>
  <c r="AB12" i="4"/>
  <c r="BE12" i="4"/>
  <c r="BE14" i="4"/>
  <c r="AA14" i="4"/>
  <c r="BF14" i="4"/>
  <c r="AF15" i="4"/>
  <c r="AH16" i="4"/>
  <c r="AR19" i="4"/>
  <c r="AB20" i="4"/>
  <c r="BE20" i="4"/>
  <c r="AT21" i="4"/>
  <c r="AI23" i="4"/>
  <c r="AS24" i="4"/>
  <c r="AB27" i="4"/>
  <c r="AS32" i="4"/>
  <c r="AS33" i="4"/>
  <c r="BG35" i="4"/>
  <c r="AD35" i="4"/>
  <c r="BF35" i="4"/>
  <c r="AC35" i="4"/>
  <c r="BE35" i="4"/>
  <c r="AB35" i="4"/>
  <c r="BD35" i="4"/>
  <c r="AA35" i="4"/>
  <c r="BH35" i="4"/>
  <c r="BC35" i="4"/>
  <c r="AC36" i="4"/>
  <c r="BF41" i="4"/>
  <c r="AA47" i="4"/>
  <c r="AR52" i="4"/>
  <c r="BE54" i="4"/>
  <c r="AD54" i="4"/>
  <c r="BD54" i="4"/>
  <c r="AC54" i="4"/>
  <c r="BC54" i="4"/>
  <c r="AB54" i="4"/>
  <c r="AU54" i="4"/>
  <c r="AA54" i="4"/>
  <c r="BF54" i="4"/>
  <c r="AR54" i="4"/>
  <c r="AJ54" i="4"/>
  <c r="AI54" i="4"/>
  <c r="AR55" i="4"/>
  <c r="AJ59" i="4"/>
  <c r="BH59" i="4"/>
  <c r="AI59" i="4"/>
  <c r="BG59" i="4"/>
  <c r="AH59" i="4"/>
  <c r="BF59" i="4"/>
  <c r="AF59" i="4"/>
  <c r="AB59" i="4"/>
  <c r="BC59" i="4"/>
  <c r="AX59" i="4"/>
  <c r="AU59" i="4"/>
  <c r="AA60" i="4"/>
  <c r="BE61" i="4"/>
  <c r="BC63" i="4"/>
  <c r="AT22" i="4"/>
  <c r="AS22" i="4"/>
  <c r="AR22" i="4"/>
  <c r="AJ22" i="4"/>
  <c r="AI22" i="4"/>
  <c r="AA5" i="4"/>
  <c r="AS6" i="4"/>
  <c r="AC7" i="4"/>
  <c r="BH7" i="4"/>
  <c r="AS8" i="4"/>
  <c r="AE9" i="4"/>
  <c r="AD11" i="4"/>
  <c r="BF11" i="4"/>
  <c r="AC12" i="4"/>
  <c r="BF12" i="4"/>
  <c r="AJ13" i="4"/>
  <c r="AB14" i="4"/>
  <c r="BG14" i="4"/>
  <c r="AH15" i="4"/>
  <c r="AI16" i="4"/>
  <c r="AU17" i="4"/>
  <c r="AC20" i="4"/>
  <c r="BF20" i="4"/>
  <c r="AH22" i="4"/>
  <c r="AJ23" i="4"/>
  <c r="AT24" i="4"/>
  <c r="AE26" i="4"/>
  <c r="BH26" i="4"/>
  <c r="AD26" i="4"/>
  <c r="BG26" i="4"/>
  <c r="AC26" i="4"/>
  <c r="BF26" i="4"/>
  <c r="AB26" i="4"/>
  <c r="BD26" i="4"/>
  <c r="BC26" i="4"/>
  <c r="AC27" i="4"/>
  <c r="AT32" i="4"/>
  <c r="AT33" i="4"/>
  <c r="AE35" i="4"/>
  <c r="AD36" i="4"/>
  <c r="AB47" i="4"/>
  <c r="AS52" i="4"/>
  <c r="AE54" i="4"/>
  <c r="AS55" i="4"/>
  <c r="AA59" i="4"/>
  <c r="AB60" i="4"/>
  <c r="BF61" i="4"/>
  <c r="AA33" i="4"/>
  <c r="P4" i="4"/>
  <c r="AT6" i="4"/>
  <c r="AE7" i="4"/>
  <c r="BC8" i="4"/>
  <c r="BH10" i="4"/>
  <c r="AH10" i="4"/>
  <c r="AU10" i="4"/>
  <c r="AD12" i="4"/>
  <c r="BG12" i="4"/>
  <c r="AI15" i="4"/>
  <c r="AD20" i="4"/>
  <c r="BG20" i="4"/>
  <c r="BG21" i="4"/>
  <c r="AE21" i="4"/>
  <c r="BF21" i="4"/>
  <c r="AD21" i="4"/>
  <c r="BD21" i="4"/>
  <c r="BC22" i="4"/>
  <c r="AU24" i="4"/>
  <c r="AD27" i="4"/>
  <c r="AU32" i="4"/>
  <c r="BC33" i="4"/>
  <c r="AH39" i="4"/>
  <c r="AF39" i="4"/>
  <c r="AE39" i="4"/>
  <c r="BH39" i="4"/>
  <c r="AD39" i="4"/>
  <c r="BC39" i="4"/>
  <c r="AS39" i="4"/>
  <c r="BH46" i="4"/>
  <c r="AE46" i="4"/>
  <c r="BG46" i="4"/>
  <c r="AD46" i="4"/>
  <c r="BF46" i="4"/>
  <c r="AC46" i="4"/>
  <c r="BE46" i="4"/>
  <c r="AB46" i="4"/>
  <c r="BD46" i="4"/>
  <c r="BC46" i="4"/>
  <c r="BE57" i="4"/>
  <c r="AE57" i="4"/>
  <c r="BD57" i="4"/>
  <c r="AD57" i="4"/>
  <c r="BC57" i="4"/>
  <c r="AC57" i="4"/>
  <c r="AX57" i="4"/>
  <c r="AB57" i="4"/>
  <c r="AR57" i="4"/>
  <c r="AH57" i="4"/>
  <c r="AF57" i="4"/>
  <c r="AA57" i="4"/>
  <c r="Q4" i="4"/>
  <c r="AF7" i="4"/>
  <c r="BD8" i="4"/>
  <c r="AE12" i="4"/>
  <c r="AJ15" i="4"/>
  <c r="AT16" i="4"/>
  <c r="BF19" i="4"/>
  <c r="AE19" i="4"/>
  <c r="AU19" i="4"/>
  <c r="AE20" i="4"/>
  <c r="BH20" i="4"/>
  <c r="AA21" i="4"/>
  <c r="BE21" i="4"/>
  <c r="BD22" i="4"/>
  <c r="BC24" i="4"/>
  <c r="AE27" i="4"/>
  <c r="AV32" i="4"/>
  <c r="AA39" i="4"/>
  <c r="AR41" i="4"/>
  <c r="AJ41" i="4"/>
  <c r="AI41" i="4"/>
  <c r="AH41" i="4"/>
  <c r="AB41" i="4"/>
  <c r="BH41" i="4"/>
  <c r="AA41" i="4"/>
  <c r="AA46" i="4"/>
  <c r="BD15" i="4"/>
  <c r="AI33" i="4"/>
  <c r="AH33" i="4"/>
  <c r="BH33" i="4"/>
  <c r="AF33" i="4"/>
  <c r="BG33" i="4"/>
  <c r="AE33" i="4"/>
  <c r="AD33" i="4"/>
  <c r="AC33" i="4"/>
  <c r="AH63" i="4"/>
  <c r="AF63" i="4"/>
  <c r="AE63" i="4"/>
  <c r="BH63" i="4"/>
  <c r="AD63" i="4"/>
  <c r="AB63" i="4"/>
  <c r="BG63" i="4"/>
  <c r="BF63" i="4"/>
  <c r="BE63" i="4"/>
  <c r="AR63" i="4"/>
  <c r="AA15" i="4"/>
  <c r="AB6" i="4"/>
  <c r="BD6" i="4"/>
  <c r="AH7" i="4"/>
  <c r="AA8" i="4"/>
  <c r="BE8" i="4"/>
  <c r="AI9" i="4"/>
  <c r="AB10" i="4"/>
  <c r="BD10" i="4"/>
  <c r="AH11" i="4"/>
  <c r="AH12" i="4"/>
  <c r="AU13" i="4"/>
  <c r="AE14" i="4"/>
  <c r="AR15" i="4"/>
  <c r="AU16" i="4"/>
  <c r="AC17" i="4"/>
  <c r="BE17" i="4"/>
  <c r="AA19" i="4"/>
  <c r="BC19" i="4"/>
  <c r="AF20" i="4"/>
  <c r="AB21" i="4"/>
  <c r="BH21" i="4"/>
  <c r="BE22" i="4"/>
  <c r="BD23" i="4"/>
  <c r="BD24" i="4"/>
  <c r="AF27" i="4"/>
  <c r="BG32" i="4"/>
  <c r="BE33" i="4"/>
  <c r="AI35" i="4"/>
  <c r="AS36" i="4"/>
  <c r="AB39" i="4"/>
  <c r="AC41" i="4"/>
  <c r="AF46" i="4"/>
  <c r="AE47" i="4"/>
  <c r="BF52" i="4"/>
  <c r="AS54" i="4"/>
  <c r="BE55" i="4"/>
  <c r="AJ57" i="4"/>
  <c r="AE59" i="4"/>
  <c r="AE60" i="4"/>
  <c r="AA22" i="4"/>
  <c r="AC6" i="4"/>
  <c r="AI7" i="4"/>
  <c r="AB8" i="4"/>
  <c r="BF8" i="4"/>
  <c r="AC10" i="4"/>
  <c r="BE10" i="4"/>
  <c r="AI12" i="4"/>
  <c r="AS15" i="4"/>
  <c r="AV16" i="4"/>
  <c r="AH20" i="4"/>
  <c r="AC21" i="4"/>
  <c r="BF22" i="4"/>
  <c r="BE24" i="4"/>
  <c r="AH27" i="4"/>
  <c r="BH32" i="4"/>
  <c r="BF33" i="4"/>
  <c r="AC39" i="4"/>
  <c r="AH46" i="4"/>
  <c r="AS57" i="4"/>
  <c r="AS50" i="4"/>
  <c r="AJ50" i="4"/>
  <c r="AI50" i="4"/>
  <c r="AH50" i="4"/>
  <c r="BG50" i="4"/>
  <c r="BH29" i="4"/>
  <c r="AF29" i="4"/>
  <c r="BG29" i="4"/>
  <c r="AE29" i="4"/>
  <c r="BF29" i="4"/>
  <c r="AD29" i="4"/>
  <c r="BE29" i="4"/>
  <c r="AC29" i="4"/>
  <c r="AR30" i="4"/>
  <c r="AJ30" i="4"/>
  <c r="AI30" i="4"/>
  <c r="AH30" i="4"/>
  <c r="BF30" i="4"/>
  <c r="AJ38" i="4"/>
  <c r="AI38" i="4"/>
  <c r="AH38" i="4"/>
  <c r="AF38" i="4"/>
  <c r="BG38" i="4"/>
  <c r="AH44" i="4"/>
  <c r="AF44" i="4"/>
  <c r="BH44" i="4"/>
  <c r="AE44" i="4"/>
  <c r="BG44" i="4"/>
  <c r="AD44" i="4"/>
  <c r="BH49" i="4"/>
  <c r="AE49" i="4"/>
  <c r="BG49" i="4"/>
  <c r="AD49" i="4"/>
  <c r="BF49" i="4"/>
  <c r="AC49" i="4"/>
  <c r="BE49" i="4"/>
  <c r="AB49" i="4"/>
  <c r="AA50" i="4"/>
  <c r="BH50" i="4"/>
  <c r="BG58" i="4"/>
  <c r="AH58" i="4"/>
  <c r="BF58" i="4"/>
  <c r="AF58" i="4"/>
  <c r="BE58" i="4"/>
  <c r="AE58" i="4"/>
  <c r="BD58" i="4"/>
  <c r="AD58" i="4"/>
  <c r="BH58" i="4"/>
  <c r="AA29" i="4"/>
  <c r="AA30" i="4"/>
  <c r="BG30" i="4"/>
  <c r="AA38" i="4"/>
  <c r="BH38" i="4"/>
  <c r="AA44" i="4"/>
  <c r="AA49" i="4"/>
  <c r="AB50" i="4"/>
  <c r="AA58" i="4"/>
  <c r="AS37" i="4"/>
  <c r="AR40" i="4"/>
  <c r="AT42" i="4"/>
  <c r="AS43" i="4"/>
  <c r="AJ45" i="4"/>
  <c r="AU48" i="4"/>
  <c r="AJ53" i="4"/>
  <c r="AR62" i="4"/>
  <c r="AR64" i="4"/>
  <c r="AS25" i="4"/>
  <c r="AT28" i="4"/>
  <c r="AT31" i="4"/>
  <c r="AR34" i="4"/>
  <c r="BC37" i="4"/>
  <c r="AS40" i="4"/>
  <c r="AS45" i="4"/>
  <c r="AV48" i="4"/>
  <c r="AR53" i="4"/>
  <c r="AT25" i="4"/>
  <c r="AA28" i="4"/>
  <c r="BC28" i="4"/>
  <c r="AA31" i="4"/>
  <c r="BC31" i="4"/>
  <c r="AS34" i="4"/>
  <c r="AA37" i="4"/>
  <c r="AB42" i="4"/>
  <c r="AT45" i="4"/>
  <c r="AA48" i="4"/>
  <c r="AS53" i="4"/>
  <c r="AA25" i="4"/>
  <c r="AB28" i="4"/>
  <c r="AB31" i="4"/>
  <c r="AE46" i="3"/>
  <c r="AT66" i="3"/>
  <c r="BK71" i="3"/>
  <c r="AS81" i="3"/>
  <c r="AH7" i="3"/>
  <c r="AH17" i="3"/>
  <c r="AC20" i="3"/>
  <c r="AF46" i="3"/>
  <c r="AE64" i="3"/>
  <c r="AC71" i="3"/>
  <c r="AF74" i="3"/>
  <c r="AT81" i="3"/>
  <c r="AH92" i="3"/>
  <c r="AT90" i="3"/>
  <c r="AD20" i="3"/>
  <c r="AE39" i="3"/>
  <c r="AC54" i="3"/>
  <c r="AF64" i="3"/>
  <c r="AD71" i="3"/>
  <c r="AH74" i="3"/>
  <c r="BG81" i="3"/>
  <c r="AK92" i="3"/>
  <c r="AF98" i="3"/>
  <c r="AH5" i="3"/>
  <c r="AT7" i="3"/>
  <c r="AS17" i="3"/>
  <c r="AF20" i="3"/>
  <c r="BJ21" i="3"/>
  <c r="BF35" i="3"/>
  <c r="AF39" i="3"/>
  <c r="AT46" i="3"/>
  <c r="BG49" i="3"/>
  <c r="AS52" i="3"/>
  <c r="AE54" i="3"/>
  <c r="AS55" i="3"/>
  <c r="AU61" i="3"/>
  <c r="AG64" i="3"/>
  <c r="AF67" i="3"/>
  <c r="AE71" i="3"/>
  <c r="AF72" i="3"/>
  <c r="AJ74" i="3"/>
  <c r="BK88" i="3"/>
  <c r="AC91" i="3"/>
  <c r="AL92" i="3"/>
  <c r="AG98" i="3"/>
  <c r="AH20" i="3"/>
  <c r="AD34" i="3"/>
  <c r="AC38" i="3"/>
  <c r="BI49" i="3"/>
  <c r="AT52" i="3"/>
  <c r="AU54" i="3"/>
  <c r="BH55" i="3"/>
  <c r="BI61" i="3"/>
  <c r="AK64" i="3"/>
  <c r="AG67" i="3"/>
  <c r="BJ68" i="3"/>
  <c r="AG71" i="3"/>
  <c r="AU72" i="3"/>
  <c r="BJ74" i="3"/>
  <c r="AD91" i="3"/>
  <c r="AS92" i="3"/>
  <c r="AH98" i="3"/>
  <c r="W4" i="3"/>
  <c r="K51" i="1" s="1"/>
  <c r="BH39" i="3"/>
  <c r="BF54" i="3"/>
  <c r="BI64" i="3"/>
  <c r="AH67" i="3"/>
  <c r="AH71" i="3"/>
  <c r="BG72" i="3"/>
  <c r="BK74" i="3"/>
  <c r="AE91" i="3"/>
  <c r="AT92" i="3"/>
  <c r="AL98" i="3"/>
  <c r="AC8" i="3"/>
  <c r="AF11" i="3"/>
  <c r="BG20" i="3"/>
  <c r="BI39" i="3"/>
  <c r="BG54" i="3"/>
  <c r="AS67" i="3"/>
  <c r="AJ71" i="3"/>
  <c r="BI72" i="3"/>
  <c r="AG91" i="3"/>
  <c r="BF92" i="3"/>
  <c r="AD8" i="3"/>
  <c r="AV18" i="3"/>
  <c r="BI20" i="3"/>
  <c r="AL22" i="3"/>
  <c r="AG25" i="3"/>
  <c r="BG30" i="3"/>
  <c r="AH42" i="3"/>
  <c r="AC50" i="3"/>
  <c r="BI54" i="3"/>
  <c r="AC56" i="3"/>
  <c r="BI67" i="3"/>
  <c r="AK71" i="3"/>
  <c r="BJ72" i="3"/>
  <c r="AH80" i="3"/>
  <c r="AF82" i="3"/>
  <c r="AK83" i="3"/>
  <c r="AG85" i="3"/>
  <c r="AH86" i="3"/>
  <c r="AE88" i="3"/>
  <c r="AJ89" i="3"/>
  <c r="AS91" i="3"/>
  <c r="BH92" i="3"/>
  <c r="AC92" i="3"/>
  <c r="V4" i="3"/>
  <c r="BJ20" i="3"/>
  <c r="AS22" i="3"/>
  <c r="AH25" i="3"/>
  <c r="AE50" i="3"/>
  <c r="AD56" i="3"/>
  <c r="AE65" i="3"/>
  <c r="AW71" i="3"/>
  <c r="AU80" i="3"/>
  <c r="AG82" i="3"/>
  <c r="BK83" i="3"/>
  <c r="AG88" i="3"/>
  <c r="AK89" i="3"/>
  <c r="BJ91" i="3"/>
  <c r="AL99" i="3"/>
  <c r="AS6" i="3"/>
  <c r="AS34" i="3"/>
  <c r="AG37" i="3"/>
  <c r="AU38" i="3"/>
  <c r="AD40" i="3"/>
  <c r="AL42" i="3"/>
  <c r="AF50" i="3"/>
  <c r="AD52" i="3"/>
  <c r="AJ53" i="3"/>
  <c r="AE56" i="3"/>
  <c r="AK65" i="3"/>
  <c r="BG71" i="3"/>
  <c r="AJ77" i="3"/>
  <c r="BK80" i="3"/>
  <c r="AH82" i="3"/>
  <c r="AH88" i="3"/>
  <c r="BJ89" i="3"/>
  <c r="BK91" i="3"/>
  <c r="BJ6" i="3"/>
  <c r="AK25" i="3"/>
  <c r="AT28" i="3"/>
  <c r="AG31" i="3"/>
  <c r="AL33" i="3"/>
  <c r="BG34" i="3"/>
  <c r="AH37" i="3"/>
  <c r="BI38" i="3"/>
  <c r="BJ42" i="3"/>
  <c r="AF49" i="3"/>
  <c r="AG50" i="3"/>
  <c r="AT53" i="3"/>
  <c r="AE55" i="3"/>
  <c r="AG56" i="3"/>
  <c r="AC68" i="3"/>
  <c r="AU70" i="3"/>
  <c r="BI71" i="3"/>
  <c r="BF73" i="3"/>
  <c r="AK82" i="3"/>
  <c r="AK88" i="3"/>
  <c r="BJ96" i="3"/>
  <c r="AH9" i="3"/>
  <c r="AE19" i="3"/>
  <c r="AD26" i="3"/>
  <c r="BI59" i="3"/>
  <c r="BF70" i="3"/>
  <c r="BG73" i="3"/>
  <c r="Z4" i="3"/>
  <c r="N51" i="1" s="1"/>
  <c r="AT6" i="3"/>
  <c r="AK7" i="3"/>
  <c r="AF8" i="3"/>
  <c r="AK17" i="3"/>
  <c r="AF19" i="3"/>
  <c r="AE20" i="3"/>
  <c r="BK20" i="3"/>
  <c r="AT22" i="3"/>
  <c r="AE26" i="3"/>
  <c r="BG28" i="3"/>
  <c r="BF30" i="3"/>
  <c r="AZ31" i="3"/>
  <c r="BI32" i="3"/>
  <c r="BK33" i="3"/>
  <c r="AT34" i="3"/>
  <c r="AE38" i="3"/>
  <c r="BK38" i="3"/>
  <c r="BJ39" i="3"/>
  <c r="AK42" i="3"/>
  <c r="AG46" i="3"/>
  <c r="BH49" i="3"/>
  <c r="AK50" i="3"/>
  <c r="BF52" i="3"/>
  <c r="AU53" i="3"/>
  <c r="BK54" i="3"/>
  <c r="BG55" i="3"/>
  <c r="AJ56" i="3"/>
  <c r="AC59" i="3"/>
  <c r="AG61" i="3"/>
  <c r="AH64" i="3"/>
  <c r="AK67" i="3"/>
  <c r="AG68" i="3"/>
  <c r="AC70" i="3"/>
  <c r="BG70" i="3"/>
  <c r="AC73" i="3"/>
  <c r="BH73" i="3"/>
  <c r="BG76" i="3"/>
  <c r="AG79" i="3"/>
  <c r="AU81" i="3"/>
  <c r="AJ83" i="3"/>
  <c r="BG84" i="3"/>
  <c r="AJ86" i="3"/>
  <c r="AS89" i="3"/>
  <c r="AF91" i="3"/>
  <c r="BG92" i="3"/>
  <c r="AF95" i="3"/>
  <c r="AE96" i="3"/>
  <c r="AJ98" i="3"/>
  <c r="BI6" i="3"/>
  <c r="AL7" i="3"/>
  <c r="AH8" i="3"/>
  <c r="BF9" i="3"/>
  <c r="AK12" i="3"/>
  <c r="BG15" i="3"/>
  <c r="AV22" i="3"/>
  <c r="BI28" i="3"/>
  <c r="AE59" i="3"/>
  <c r="AD70" i="3"/>
  <c r="BH70" i="3"/>
  <c r="AD73" i="3"/>
  <c r="BI73" i="3"/>
  <c r="BH76" i="3"/>
  <c r="AG95" i="3"/>
  <c r="AF96" i="3"/>
  <c r="AG11" i="3"/>
  <c r="BK12" i="3"/>
  <c r="AT17" i="3"/>
  <c r="AL19" i="3"/>
  <c r="AG20" i="3"/>
  <c r="AC22" i="3"/>
  <c r="BF22" i="3"/>
  <c r="AL25" i="3"/>
  <c r="AL26" i="3"/>
  <c r="AC28" i="3"/>
  <c r="BJ28" i="3"/>
  <c r="BH31" i="3"/>
  <c r="BH34" i="3"/>
  <c r="AU36" i="3"/>
  <c r="AT37" i="3"/>
  <c r="AG38" i="3"/>
  <c r="AF41" i="3"/>
  <c r="BH42" i="3"/>
  <c r="AK46" i="3"/>
  <c r="BK49" i="3"/>
  <c r="AT50" i="3"/>
  <c r="BH52" i="3"/>
  <c r="BG53" i="3"/>
  <c r="BI55" i="3"/>
  <c r="AL56" i="3"/>
  <c r="AF59" i="3"/>
  <c r="AC60" i="3"/>
  <c r="AJ61" i="3"/>
  <c r="AD62" i="3"/>
  <c r="AS64" i="3"/>
  <c r="AT67" i="3"/>
  <c r="AJ68" i="3"/>
  <c r="AH69" i="3"/>
  <c r="AE70" i="3"/>
  <c r="BI70" i="3"/>
  <c r="AL71" i="3"/>
  <c r="AG72" i="3"/>
  <c r="AE73" i="3"/>
  <c r="BJ73" i="3"/>
  <c r="AE75" i="3"/>
  <c r="AC76" i="3"/>
  <c r="BI76" i="3"/>
  <c r="AK79" i="3"/>
  <c r="AJ80" i="3"/>
  <c r="BF82" i="3"/>
  <c r="AT83" i="3"/>
  <c r="AU86" i="3"/>
  <c r="BH88" i="3"/>
  <c r="BK89" i="3"/>
  <c r="AH91" i="3"/>
  <c r="AD92" i="3"/>
  <c r="BJ92" i="3"/>
  <c r="AH95" i="3"/>
  <c r="AG96" i="3"/>
  <c r="AV98" i="3"/>
  <c r="BG7" i="3"/>
  <c r="AK8" i="3"/>
  <c r="BF17" i="3"/>
  <c r="AS19" i="3"/>
  <c r="AD22" i="3"/>
  <c r="BG22" i="3"/>
  <c r="AS25" i="3"/>
  <c r="AV26" i="3"/>
  <c r="AD28" i="3"/>
  <c r="BK28" i="3"/>
  <c r="BI31" i="3"/>
  <c r="AC34" i="3"/>
  <c r="BI34" i="3"/>
  <c r="BF37" i="3"/>
  <c r="AH38" i="3"/>
  <c r="AD39" i="3"/>
  <c r="AC40" i="3"/>
  <c r="AG41" i="3"/>
  <c r="BI42" i="3"/>
  <c r="AG45" i="3"/>
  <c r="AL46" i="3"/>
  <c r="AD49" i="3"/>
  <c r="BF50" i="3"/>
  <c r="BI52" i="3"/>
  <c r="AC55" i="3"/>
  <c r="BJ55" i="3"/>
  <c r="AS56" i="3"/>
  <c r="AG59" i="3"/>
  <c r="AV60" i="3"/>
  <c r="AK61" i="3"/>
  <c r="AJ62" i="3"/>
  <c r="AT64" i="3"/>
  <c r="AC66" i="3"/>
  <c r="BG67" i="3"/>
  <c r="AK68" i="3"/>
  <c r="AT69" i="3"/>
  <c r="AF70" i="3"/>
  <c r="BJ70" i="3"/>
  <c r="AT71" i="3"/>
  <c r="AL72" i="3"/>
  <c r="AF73" i="3"/>
  <c r="AF75" i="3"/>
  <c r="AD76" i="3"/>
  <c r="BJ76" i="3"/>
  <c r="AT78" i="3"/>
  <c r="AL79" i="3"/>
  <c r="AK80" i="3"/>
  <c r="BG82" i="3"/>
  <c r="AV83" i="3"/>
  <c r="BG85" i="3"/>
  <c r="BJ86" i="3"/>
  <c r="AC88" i="3"/>
  <c r="BI88" i="3"/>
  <c r="AK91" i="3"/>
  <c r="AE92" i="3"/>
  <c r="BK92" i="3"/>
  <c r="AJ95" i="3"/>
  <c r="AK96" i="3"/>
  <c r="BJ98" i="3"/>
  <c r="AC96" i="3"/>
  <c r="BH7" i="3"/>
  <c r="AL8" i="3"/>
  <c r="AG10" i="3"/>
  <c r="AL11" i="3"/>
  <c r="AT19" i="3"/>
  <c r="AE21" i="3"/>
  <c r="AE22" i="3"/>
  <c r="BH22" i="3"/>
  <c r="AK24" i="3"/>
  <c r="AU25" i="3"/>
  <c r="BF26" i="3"/>
  <c r="AE28" i="3"/>
  <c r="AC31" i="3"/>
  <c r="BJ31" i="3"/>
  <c r="AS46" i="3"/>
  <c r="AE49" i="3"/>
  <c r="BH50" i="3"/>
  <c r="AF52" i="3"/>
  <c r="BJ52" i="3"/>
  <c r="AD55" i="3"/>
  <c r="BK55" i="3"/>
  <c r="BF56" i="3"/>
  <c r="AK59" i="3"/>
  <c r="BF60" i="3"/>
  <c r="AL61" i="3"/>
  <c r="BH64" i="3"/>
  <c r="BH67" i="3"/>
  <c r="AL68" i="3"/>
  <c r="AU69" i="3"/>
  <c r="AG70" i="3"/>
  <c r="BK70" i="3"/>
  <c r="AU71" i="3"/>
  <c r="AT72" i="3"/>
  <c r="AG73" i="3"/>
  <c r="AG75" i="3"/>
  <c r="AE76" i="3"/>
  <c r="BK76" i="3"/>
  <c r="AS79" i="3"/>
  <c r="AS80" i="3"/>
  <c r="BH82" i="3"/>
  <c r="AC85" i="3"/>
  <c r="BH85" i="3"/>
  <c r="BK86" i="3"/>
  <c r="AD88" i="3"/>
  <c r="BJ88" i="3"/>
  <c r="AL91" i="3"/>
  <c r="AG92" i="3"/>
  <c r="AL95" i="3"/>
  <c r="AL96" i="3"/>
  <c r="BK98" i="3"/>
  <c r="AC7" i="3"/>
  <c r="BI7" i="3"/>
  <c r="AS8" i="3"/>
  <c r="AH10" i="3"/>
  <c r="AS11" i="3"/>
  <c r="AK16" i="3"/>
  <c r="AU19" i="3"/>
  <c r="AK20" i="3"/>
  <c r="AF21" i="3"/>
  <c r="AF22" i="3"/>
  <c r="BI22" i="3"/>
  <c r="BG25" i="3"/>
  <c r="BG26" i="3"/>
  <c r="AF28" i="3"/>
  <c r="AD31" i="3"/>
  <c r="BK31" i="3"/>
  <c r="AE33" i="3"/>
  <c r="BK34" i="3"/>
  <c r="BI37" i="3"/>
  <c r="AL59" i="3"/>
  <c r="AV69" i="3"/>
  <c r="AH70" i="3"/>
  <c r="AH73" i="3"/>
  <c r="AF76" i="3"/>
  <c r="AT95" i="3"/>
  <c r="AS96" i="3"/>
  <c r="AD7" i="3"/>
  <c r="BJ7" i="3"/>
  <c r="BG8" i="3"/>
  <c r="AT11" i="3"/>
  <c r="AK13" i="3"/>
  <c r="BH19" i="3"/>
  <c r="AT20" i="3"/>
  <c r="AG22" i="3"/>
  <c r="BJ22" i="3"/>
  <c r="BH25" i="3"/>
  <c r="AG28" i="3"/>
  <c r="AE31" i="3"/>
  <c r="AF34" i="3"/>
  <c r="AC37" i="3"/>
  <c r="BJ37" i="3"/>
  <c r="AT38" i="3"/>
  <c r="AH39" i="3"/>
  <c r="AK40" i="3"/>
  <c r="AT45" i="3"/>
  <c r="BH46" i="3"/>
  <c r="AH49" i="3"/>
  <c r="AD50" i="3"/>
  <c r="BJ50" i="3"/>
  <c r="AH52" i="3"/>
  <c r="AF55" i="3"/>
  <c r="BI56" i="3"/>
  <c r="AT59" i="3"/>
  <c r="AV61" i="3"/>
  <c r="BJ64" i="3"/>
  <c r="BJ67" i="3"/>
  <c r="AU68" i="3"/>
  <c r="BF69" i="3"/>
  <c r="AJ70" i="3"/>
  <c r="BF71" i="3"/>
  <c r="AK73" i="3"/>
  <c r="AG74" i="3"/>
  <c r="AL75" i="3"/>
  <c r="AG76" i="3"/>
  <c r="BG79" i="3"/>
  <c r="AD82" i="3"/>
  <c r="BJ82" i="3"/>
  <c r="AE85" i="3"/>
  <c r="BJ85" i="3"/>
  <c r="AF88" i="3"/>
  <c r="BG91" i="3"/>
  <c r="AJ92" i="3"/>
  <c r="AC93" i="3"/>
  <c r="BI95" i="3"/>
  <c r="AT96" i="3"/>
  <c r="AF6" i="3"/>
  <c r="AE7" i="3"/>
  <c r="BK7" i="3"/>
  <c r="BH8" i="3"/>
  <c r="AT10" i="3"/>
  <c r="BH11" i="3"/>
  <c r="AV20" i="3"/>
  <c r="AL21" i="3"/>
  <c r="AH22" i="3"/>
  <c r="BK22" i="3"/>
  <c r="AC25" i="3"/>
  <c r="BJ25" i="3"/>
  <c r="AF31" i="3"/>
  <c r="AG34" i="3"/>
  <c r="AD37" i="3"/>
  <c r="BK37" i="3"/>
  <c r="AL40" i="3"/>
  <c r="BI46" i="3"/>
  <c r="AU59" i="3"/>
  <c r="BG61" i="3"/>
  <c r="BK64" i="3"/>
  <c r="BF68" i="3"/>
  <c r="BH69" i="3"/>
  <c r="AK70" i="3"/>
  <c r="AL73" i="3"/>
  <c r="AH76" i="3"/>
  <c r="BH79" i="3"/>
  <c r="BH91" i="3"/>
  <c r="BJ95" i="3"/>
  <c r="BF96" i="3"/>
  <c r="AG6" i="3"/>
  <c r="AF7" i="3"/>
  <c r="BJ8" i="3"/>
  <c r="AU10" i="3"/>
  <c r="BI11" i="3"/>
  <c r="AD25" i="3"/>
  <c r="BK25" i="3"/>
  <c r="AK28" i="3"/>
  <c r="AE37" i="3"/>
  <c r="BG38" i="3"/>
  <c r="AK39" i="3"/>
  <c r="AV40" i="3"/>
  <c r="AE42" i="3"/>
  <c r="BJ46" i="3"/>
  <c r="AG53" i="3"/>
  <c r="AX59" i="3"/>
  <c r="AC61" i="3"/>
  <c r="BH61" i="3"/>
  <c r="AE67" i="3"/>
  <c r="BG68" i="3"/>
  <c r="BJ69" i="3"/>
  <c r="AL70" i="3"/>
  <c r="AT73" i="3"/>
  <c r="AK76" i="3"/>
  <c r="AG89" i="3"/>
  <c r="BI91" i="3"/>
  <c r="BK95" i="3"/>
  <c r="BH96" i="3"/>
  <c r="AG7" i="3"/>
  <c r="BK10" i="3"/>
  <c r="BK11" i="3"/>
  <c r="BH20" i="3"/>
  <c r="BH21" i="3"/>
  <c r="AK22" i="3"/>
  <c r="AF30" i="3"/>
  <c r="AH31" i="3"/>
  <c r="AF37" i="3"/>
  <c r="BH38" i="3"/>
  <c r="AL39" i="3"/>
  <c r="AF42" i="3"/>
  <c r="BG59" i="3"/>
  <c r="AT70" i="3"/>
  <c r="AW73" i="3"/>
  <c r="AL76" i="3"/>
  <c r="BI96" i="3"/>
  <c r="O4" i="3"/>
  <c r="AU12" i="3"/>
  <c r="BF13" i="3"/>
  <c r="AH14" i="3"/>
  <c r="BK14" i="3"/>
  <c r="AF15" i="3"/>
  <c r="BF24" i="3"/>
  <c r="BK27" i="3"/>
  <c r="AG27" i="3"/>
  <c r="BG27" i="3"/>
  <c r="AF27" i="3"/>
  <c r="BI27" i="3"/>
  <c r="AH29" i="3"/>
  <c r="AL35" i="3"/>
  <c r="BK35" i="3"/>
  <c r="AG35" i="3"/>
  <c r="AS35" i="3"/>
  <c r="AE35" i="3"/>
  <c r="BJ35" i="3"/>
  <c r="AU48" i="3"/>
  <c r="M101" i="3"/>
  <c r="BG5" i="3"/>
  <c r="BG9" i="3"/>
  <c r="AC12" i="3"/>
  <c r="AV12" i="3"/>
  <c r="AC13" i="3"/>
  <c r="BG13" i="3"/>
  <c r="AG15" i="3"/>
  <c r="BG16" i="3"/>
  <c r="AD16" i="3"/>
  <c r="BF16" i="3"/>
  <c r="AW18" i="3"/>
  <c r="AC18" i="3"/>
  <c r="BF18" i="3"/>
  <c r="BH23" i="3"/>
  <c r="AE23" i="3"/>
  <c r="BF23" i="3"/>
  <c r="AC24" i="3"/>
  <c r="BG24" i="3"/>
  <c r="AC27" i="3"/>
  <c r="BJ27" i="3"/>
  <c r="AC35" i="3"/>
  <c r="BG36" i="3"/>
  <c r="AD36" i="3"/>
  <c r="AT36" i="3"/>
  <c r="AG36" i="3"/>
  <c r="BJ36" i="3"/>
  <c r="AE36" i="3"/>
  <c r="BF36" i="3"/>
  <c r="AV36" i="3"/>
  <c r="AL36" i="3"/>
  <c r="AS47" i="3"/>
  <c r="BJ47" i="3"/>
  <c r="AH47" i="3"/>
  <c r="BI47" i="3"/>
  <c r="AG47" i="3"/>
  <c r="BH47" i="3"/>
  <c r="AF47" i="3"/>
  <c r="BG47" i="3"/>
  <c r="AE47" i="3"/>
  <c r="AK47" i="3"/>
  <c r="AJ47" i="3"/>
  <c r="AD47" i="3"/>
  <c r="BK47" i="3"/>
  <c r="AV47" i="3"/>
  <c r="Q4" i="3"/>
  <c r="AC5" i="3"/>
  <c r="BH5" i="3"/>
  <c r="AC9" i="3"/>
  <c r="BH9" i="3"/>
  <c r="BF10" i="3"/>
  <c r="AD12" i="3"/>
  <c r="BF12" i="3"/>
  <c r="AD13" i="3"/>
  <c r="BH13" i="3"/>
  <c r="AK14" i="3"/>
  <c r="AH15" i="3"/>
  <c r="AC16" i="3"/>
  <c r="BH16" i="3"/>
  <c r="AD18" i="3"/>
  <c r="BG18" i="3"/>
  <c r="AC23" i="3"/>
  <c r="BG23" i="3"/>
  <c r="AD24" i="3"/>
  <c r="BH24" i="3"/>
  <c r="AD27" i="3"/>
  <c r="AL29" i="3"/>
  <c r="AD35" i="3"/>
  <c r="AC36" i="3"/>
  <c r="BI44" i="3"/>
  <c r="AE44" i="3"/>
  <c r="AV44" i="3"/>
  <c r="AS44" i="3"/>
  <c r="AL44" i="3"/>
  <c r="AK44" i="3"/>
  <c r="BK44" i="3"/>
  <c r="BH44" i="3"/>
  <c r="AH44" i="3"/>
  <c r="AF44" i="3"/>
  <c r="AC47" i="3"/>
  <c r="BH63" i="3"/>
  <c r="AD63" i="3"/>
  <c r="AL63" i="3"/>
  <c r="AK63" i="3"/>
  <c r="AJ63" i="3"/>
  <c r="BJ63" i="3"/>
  <c r="AF63" i="3"/>
  <c r="AE63" i="3"/>
  <c r="BK63" i="3"/>
  <c r="BI63" i="3"/>
  <c r="BG63" i="3"/>
  <c r="BF63" i="3"/>
  <c r="AU63" i="3"/>
  <c r="AT63" i="3"/>
  <c r="AG63" i="3"/>
  <c r="R4" i="3"/>
  <c r="AD5" i="3"/>
  <c r="BI5" i="3"/>
  <c r="AU6" i="3"/>
  <c r="AD9" i="3"/>
  <c r="BI9" i="3"/>
  <c r="AC10" i="3"/>
  <c r="BG10" i="3"/>
  <c r="AU11" i="3"/>
  <c r="AE12" i="3"/>
  <c r="BG12" i="3"/>
  <c r="AE13" i="3"/>
  <c r="BI13" i="3"/>
  <c r="AL14" i="3"/>
  <c r="AE16" i="3"/>
  <c r="BI16" i="3"/>
  <c r="BK17" i="3"/>
  <c r="AG17" i="3"/>
  <c r="BG17" i="3"/>
  <c r="AE18" i="3"/>
  <c r="BH18" i="3"/>
  <c r="AG21" i="3"/>
  <c r="BK21" i="3"/>
  <c r="AD23" i="3"/>
  <c r="BI23" i="3"/>
  <c r="AE24" i="3"/>
  <c r="BI24" i="3"/>
  <c r="AE27" i="3"/>
  <c r="AU29" i="3"/>
  <c r="AK30" i="3"/>
  <c r="AK32" i="3"/>
  <c r="BJ32" i="3"/>
  <c r="AF32" i="3"/>
  <c r="AG32" i="3"/>
  <c r="BK32" i="3"/>
  <c r="AD32" i="3"/>
  <c r="BG32" i="3"/>
  <c r="AF35" i="3"/>
  <c r="AF36" i="3"/>
  <c r="AX41" i="3"/>
  <c r="AC44" i="3"/>
  <c r="AL47" i="3"/>
  <c r="AC63" i="3"/>
  <c r="S4" i="3"/>
  <c r="AE5" i="3"/>
  <c r="BJ5" i="3"/>
  <c r="AC6" i="3"/>
  <c r="BF6" i="3"/>
  <c r="AE9" i="3"/>
  <c r="BJ9" i="3"/>
  <c r="AD10" i="3"/>
  <c r="BH10" i="3"/>
  <c r="AC11" i="3"/>
  <c r="AV11" i="3"/>
  <c r="AF12" i="3"/>
  <c r="BH12" i="3"/>
  <c r="AF13" i="3"/>
  <c r="BJ13" i="3"/>
  <c r="AS14" i="3"/>
  <c r="AL15" i="3"/>
  <c r="AF16" i="3"/>
  <c r="BJ16" i="3"/>
  <c r="AC17" i="3"/>
  <c r="BH17" i="3"/>
  <c r="AF18" i="3"/>
  <c r="BI18" i="3"/>
  <c r="BJ19" i="3"/>
  <c r="AH19" i="3"/>
  <c r="AV19" i="3"/>
  <c r="AH21" i="3"/>
  <c r="AF23" i="3"/>
  <c r="BJ23" i="3"/>
  <c r="AF24" i="3"/>
  <c r="BJ24" i="3"/>
  <c r="AH27" i="3"/>
  <c r="BF29" i="3"/>
  <c r="AL30" i="3"/>
  <c r="AC32" i="3"/>
  <c r="AH35" i="3"/>
  <c r="AH36" i="3"/>
  <c r="BG41" i="3"/>
  <c r="AD44" i="3"/>
  <c r="AT47" i="3"/>
  <c r="AH63" i="3"/>
  <c r="T4" i="3"/>
  <c r="H51" i="1" s="1"/>
  <c r="AF5" i="3"/>
  <c r="BK5" i="3"/>
  <c r="AD6" i="3"/>
  <c r="BG6" i="3"/>
  <c r="AT8" i="3"/>
  <c r="AF9" i="3"/>
  <c r="BK9" i="3"/>
  <c r="AE10" i="3"/>
  <c r="BI10" i="3"/>
  <c r="AD11" i="3"/>
  <c r="BF11" i="3"/>
  <c r="AG12" i="3"/>
  <c r="BI12" i="3"/>
  <c r="AG13" i="3"/>
  <c r="BK13" i="3"/>
  <c r="AT14" i="3"/>
  <c r="AW15" i="3"/>
  <c r="AG16" i="3"/>
  <c r="BK16" i="3"/>
  <c r="AD17" i="3"/>
  <c r="BI17" i="3"/>
  <c r="AG18" i="3"/>
  <c r="BJ18" i="3"/>
  <c r="AC19" i="3"/>
  <c r="BF19" i="3"/>
  <c r="AG23" i="3"/>
  <c r="BK23" i="3"/>
  <c r="AG24" i="3"/>
  <c r="BK24" i="3"/>
  <c r="AH26" i="3"/>
  <c r="BK26" i="3"/>
  <c r="AF26" i="3"/>
  <c r="BI26" i="3"/>
  <c r="BG29" i="3"/>
  <c r="AS30" i="3"/>
  <c r="AE32" i="3"/>
  <c r="AH33" i="3"/>
  <c r="BI33" i="3"/>
  <c r="AD33" i="3"/>
  <c r="AT33" i="3"/>
  <c r="AK33" i="3"/>
  <c r="AF33" i="3"/>
  <c r="AG44" i="3"/>
  <c r="AU47" i="3"/>
  <c r="AS51" i="3"/>
  <c r="AU51" i="3"/>
  <c r="BK51" i="3"/>
  <c r="AJ51" i="3"/>
  <c r="BJ51" i="3"/>
  <c r="AH51" i="3"/>
  <c r="BI51" i="3"/>
  <c r="AG51" i="3"/>
  <c r="BH51" i="3"/>
  <c r="AF51" i="3"/>
  <c r="BF51" i="3"/>
  <c r="AW51" i="3"/>
  <c r="AV51" i="3"/>
  <c r="AK51" i="3"/>
  <c r="AE51" i="3"/>
  <c r="AC51" i="3"/>
  <c r="AG5" i="3"/>
  <c r="AE6" i="3"/>
  <c r="BH6" i="3"/>
  <c r="BF8" i="3"/>
  <c r="AG9" i="3"/>
  <c r="AF10" i="3"/>
  <c r="BJ10" i="3"/>
  <c r="AE11" i="3"/>
  <c r="BG11" i="3"/>
  <c r="AH12" i="3"/>
  <c r="BJ12" i="3"/>
  <c r="AH13" i="3"/>
  <c r="BF15" i="3"/>
  <c r="AH16" i="3"/>
  <c r="AE17" i="3"/>
  <c r="BJ17" i="3"/>
  <c r="AH18" i="3"/>
  <c r="BK18" i="3"/>
  <c r="AD19" i="3"/>
  <c r="BG19" i="3"/>
  <c r="AK21" i="3"/>
  <c r="AH23" i="3"/>
  <c r="AH24" i="3"/>
  <c r="AC26" i="3"/>
  <c r="BJ26" i="3"/>
  <c r="AK27" i="3"/>
  <c r="AT30" i="3"/>
  <c r="AH32" i="3"/>
  <c r="AC33" i="3"/>
  <c r="AK35" i="3"/>
  <c r="AK36" i="3"/>
  <c r="BF47" i="3"/>
  <c r="AD51" i="3"/>
  <c r="AV14" i="3"/>
  <c r="AC14" i="3"/>
  <c r="BF14" i="3"/>
  <c r="BH29" i="3"/>
  <c r="AE29" i="3"/>
  <c r="AT29" i="3"/>
  <c r="AS29" i="3"/>
  <c r="AK29" i="3"/>
  <c r="BJ29" i="3"/>
  <c r="AT43" i="3"/>
  <c r="AH43" i="3"/>
  <c r="BK43" i="3"/>
  <c r="AG43" i="3"/>
  <c r="BJ43" i="3"/>
  <c r="AF43" i="3"/>
  <c r="BI43" i="3"/>
  <c r="AE43" i="3"/>
  <c r="BG43" i="3"/>
  <c r="AL43" i="3"/>
  <c r="AK43" i="3"/>
  <c r="AD43" i="3"/>
  <c r="BI94" i="3"/>
  <c r="AF94" i="3"/>
  <c r="AT94" i="3"/>
  <c r="AS94" i="3"/>
  <c r="AL94" i="3"/>
  <c r="AK94" i="3"/>
  <c r="AJ94" i="3"/>
  <c r="BK94" i="3"/>
  <c r="AH94" i="3"/>
  <c r="BJ94" i="3"/>
  <c r="AG94" i="3"/>
  <c r="AU94" i="3"/>
  <c r="AE94" i="3"/>
  <c r="AD94" i="3"/>
  <c r="AC94" i="3"/>
  <c r="BH94" i="3"/>
  <c r="BG94" i="3"/>
  <c r="BF94" i="3"/>
  <c r="AD14" i="3"/>
  <c r="BG14" i="3"/>
  <c r="BH15" i="3"/>
  <c r="AC29" i="3"/>
  <c r="BK29" i="3"/>
  <c r="AC43" i="3"/>
  <c r="BF48" i="3"/>
  <c r="AC48" i="3"/>
  <c r="AL48" i="3"/>
  <c r="AK48" i="3"/>
  <c r="AJ48" i="3"/>
  <c r="BK48" i="3"/>
  <c r="AH48" i="3"/>
  <c r="AG48" i="3"/>
  <c r="AF48" i="3"/>
  <c r="AE48" i="3"/>
  <c r="BJ48" i="3"/>
  <c r="BI48" i="3"/>
  <c r="BG48" i="3"/>
  <c r="X4" i="3"/>
  <c r="AK5" i="3"/>
  <c r="AH6" i="3"/>
  <c r="BK6" i="3"/>
  <c r="AS7" i="3"/>
  <c r="AE8" i="3"/>
  <c r="BI8" i="3"/>
  <c r="AK9" i="3"/>
  <c r="AH11" i="3"/>
  <c r="BJ11" i="3"/>
  <c r="AL12" i="3"/>
  <c r="AS13" i="3"/>
  <c r="AE14" i="3"/>
  <c r="BH14" i="3"/>
  <c r="AC15" i="3"/>
  <c r="BI15" i="3"/>
  <c r="AL16" i="3"/>
  <c r="AL18" i="3"/>
  <c r="AG19" i="3"/>
  <c r="BK19" i="3"/>
  <c r="AU20" i="3"/>
  <c r="AU21" i="3"/>
  <c r="AL23" i="3"/>
  <c r="AL24" i="3"/>
  <c r="AG26" i="3"/>
  <c r="AT27" i="3"/>
  <c r="AD29" i="3"/>
  <c r="AT32" i="3"/>
  <c r="BG35" i="3"/>
  <c r="BI36" i="3"/>
  <c r="BJ44" i="3"/>
  <c r="AD48" i="3"/>
  <c r="BG51" i="3"/>
  <c r="Y4" i="3"/>
  <c r="AL5" i="3"/>
  <c r="AL9" i="3"/>
  <c r="AK10" i="3"/>
  <c r="AS12" i="3"/>
  <c r="AT13" i="3"/>
  <c r="AF14" i="3"/>
  <c r="BI14" i="3"/>
  <c r="AD15" i="3"/>
  <c r="BJ15" i="3"/>
  <c r="AS16" i="3"/>
  <c r="AT18" i="3"/>
  <c r="BF21" i="3"/>
  <c r="AT23" i="3"/>
  <c r="AS24" i="3"/>
  <c r="BF27" i="3"/>
  <c r="AF29" i="3"/>
  <c r="BI30" i="3"/>
  <c r="AE30" i="3"/>
  <c r="AG30" i="3"/>
  <c r="BJ30" i="3"/>
  <c r="AD30" i="3"/>
  <c r="BK30" i="3"/>
  <c r="BH35" i="3"/>
  <c r="BK36" i="3"/>
  <c r="BF41" i="3"/>
  <c r="AD41" i="3"/>
  <c r="AS41" i="3"/>
  <c r="AL41" i="3"/>
  <c r="AK41" i="3"/>
  <c r="BK41" i="3"/>
  <c r="BJ41" i="3"/>
  <c r="AC41" i="3"/>
  <c r="BH41" i="3"/>
  <c r="AW41" i="3"/>
  <c r="AV41" i="3"/>
  <c r="AH41" i="3"/>
  <c r="AW43" i="3"/>
  <c r="AS48" i="3"/>
  <c r="N4" i="3"/>
  <c r="AY5" i="3"/>
  <c r="AG8" i="3"/>
  <c r="AV13" i="3"/>
  <c r="AG14" i="3"/>
  <c r="BJ14" i="3"/>
  <c r="AE15" i="3"/>
  <c r="BK15" i="3"/>
  <c r="AT16" i="3"/>
  <c r="AL17" i="3"/>
  <c r="AU18" i="3"/>
  <c r="AK19" i="3"/>
  <c r="BF20" i="3"/>
  <c r="AC21" i="3"/>
  <c r="AU23" i="3"/>
  <c r="AU24" i="3"/>
  <c r="BI25" i="3"/>
  <c r="AF25" i="3"/>
  <c r="BF25" i="3"/>
  <c r="AK26" i="3"/>
  <c r="BH27" i="3"/>
  <c r="AG29" i="3"/>
  <c r="AC30" i="3"/>
  <c r="BF32" i="3"/>
  <c r="BF33" i="3"/>
  <c r="BI35" i="3"/>
  <c r="AE41" i="3"/>
  <c r="BF43" i="3"/>
  <c r="AK45" i="3"/>
  <c r="BJ45" i="3"/>
  <c r="AF45" i="3"/>
  <c r="BI45" i="3"/>
  <c r="AE45" i="3"/>
  <c r="BH45" i="3"/>
  <c r="AD45" i="3"/>
  <c r="BG45" i="3"/>
  <c r="AC45" i="3"/>
  <c r="BK45" i="3"/>
  <c r="AL45" i="3"/>
  <c r="AH45" i="3"/>
  <c r="AT48" i="3"/>
  <c r="BF57" i="3"/>
  <c r="AH57" i="3"/>
  <c r="AG57" i="3"/>
  <c r="BH57" i="3"/>
  <c r="AC57" i="3"/>
  <c r="AF57" i="3"/>
  <c r="BK57" i="3"/>
  <c r="BJ57" i="3"/>
  <c r="BI57" i="3"/>
  <c r="BG57" i="3"/>
  <c r="BG60" i="3"/>
  <c r="AE60" i="3"/>
  <c r="AS60" i="3"/>
  <c r="AL60" i="3"/>
  <c r="AK60" i="3"/>
  <c r="BI60" i="3"/>
  <c r="AG60" i="3"/>
  <c r="BH60" i="3"/>
  <c r="AT60" i="3"/>
  <c r="AJ60" i="3"/>
  <c r="AH60" i="3"/>
  <c r="AF60" i="3"/>
  <c r="BH66" i="3"/>
  <c r="AE66" i="3"/>
  <c r="AS66" i="3"/>
  <c r="AL66" i="3"/>
  <c r="AK66" i="3"/>
  <c r="BJ66" i="3"/>
  <c r="AG66" i="3"/>
  <c r="AD66" i="3"/>
  <c r="BI66" i="3"/>
  <c r="BG66" i="3"/>
  <c r="BF66" i="3"/>
  <c r="AU66" i="3"/>
  <c r="AE57" i="3"/>
  <c r="AD60" i="3"/>
  <c r="AF66" i="3"/>
  <c r="AJ57" i="3"/>
  <c r="AU60" i="3"/>
  <c r="AT62" i="3"/>
  <c r="BJ62" i="3"/>
  <c r="AH62" i="3"/>
  <c r="BI62" i="3"/>
  <c r="AG62" i="3"/>
  <c r="BH62" i="3"/>
  <c r="AF62" i="3"/>
  <c r="AV62" i="3"/>
  <c r="AC62" i="3"/>
  <c r="AE62" i="3"/>
  <c r="BK62" i="3"/>
  <c r="BG62" i="3"/>
  <c r="BF62" i="3"/>
  <c r="AU62" i="3"/>
  <c r="AH66" i="3"/>
  <c r="BF78" i="3"/>
  <c r="AC78" i="3"/>
  <c r="AK78" i="3"/>
  <c r="AJ78" i="3"/>
  <c r="BK78" i="3"/>
  <c r="AH78" i="3"/>
  <c r="BJ78" i="3"/>
  <c r="AG78" i="3"/>
  <c r="BH78" i="3"/>
  <c r="AE78" i="3"/>
  <c r="BI78" i="3"/>
  <c r="AS78" i="3"/>
  <c r="AL78" i="3"/>
  <c r="AF78" i="3"/>
  <c r="AD78" i="3"/>
  <c r="AS28" i="3"/>
  <c r="AH28" i="3"/>
  <c r="BH28" i="3"/>
  <c r="AY57" i="3"/>
  <c r="BJ60" i="3"/>
  <c r="AK62" i="3"/>
  <c r="AT65" i="3"/>
  <c r="BK65" i="3"/>
  <c r="AH65" i="3"/>
  <c r="BJ65" i="3"/>
  <c r="AG65" i="3"/>
  <c r="BI65" i="3"/>
  <c r="AF65" i="3"/>
  <c r="BF65" i="3"/>
  <c r="AC65" i="3"/>
  <c r="AD65" i="3"/>
  <c r="BH65" i="3"/>
  <c r="BG65" i="3"/>
  <c r="AU65" i="3"/>
  <c r="AS65" i="3"/>
  <c r="BK66" i="3"/>
  <c r="AW93" i="3"/>
  <c r="AD93" i="3"/>
  <c r="AL93" i="3"/>
  <c r="BK93" i="3"/>
  <c r="AK93" i="3"/>
  <c r="BJ93" i="3"/>
  <c r="AJ93" i="3"/>
  <c r="BI93" i="3"/>
  <c r="AH93" i="3"/>
  <c r="BH93" i="3"/>
  <c r="AG93" i="3"/>
  <c r="BG93" i="3"/>
  <c r="AF93" i="3"/>
  <c r="BF93" i="3"/>
  <c r="AE93" i="3"/>
  <c r="AU93" i="3"/>
  <c r="AT93" i="3"/>
  <c r="AU40" i="3"/>
  <c r="BK40" i="3"/>
  <c r="AH40" i="3"/>
  <c r="BJ40" i="3"/>
  <c r="AG40" i="3"/>
  <c r="BI40" i="3"/>
  <c r="AF40" i="3"/>
  <c r="BH40" i="3"/>
  <c r="AE40" i="3"/>
  <c r="AL54" i="3"/>
  <c r="AK54" i="3"/>
  <c r="BJ54" i="3"/>
  <c r="AF54" i="3"/>
  <c r="BH54" i="3"/>
  <c r="AT54" i="3"/>
  <c r="AJ54" i="3"/>
  <c r="AH54" i="3"/>
  <c r="AG54" i="3"/>
  <c r="AS62" i="3"/>
  <c r="AJ65" i="3"/>
  <c r="AS93" i="3"/>
  <c r="AV39" i="3"/>
  <c r="AV42" i="3"/>
  <c r="AL53" i="3"/>
  <c r="BJ53" i="3"/>
  <c r="AF53" i="3"/>
  <c r="BH53" i="3"/>
  <c r="BG69" i="3"/>
  <c r="AD69" i="3"/>
  <c r="AL69" i="3"/>
  <c r="AK69" i="3"/>
  <c r="AJ69" i="3"/>
  <c r="BI69" i="3"/>
  <c r="AF69" i="3"/>
  <c r="AL74" i="3"/>
  <c r="BF81" i="3"/>
  <c r="AC81" i="3"/>
  <c r="AK81" i="3"/>
  <c r="AJ81" i="3"/>
  <c r="BK81" i="3"/>
  <c r="AH81" i="3"/>
  <c r="BJ81" i="3"/>
  <c r="AG81" i="3"/>
  <c r="BH81" i="3"/>
  <c r="AE81" i="3"/>
  <c r="AW39" i="3"/>
  <c r="AW42" i="3"/>
  <c r="AU46" i="3"/>
  <c r="AT49" i="3"/>
  <c r="AC53" i="3"/>
  <c r="BI53" i="3"/>
  <c r="AC69" i="3"/>
  <c r="AV74" i="3"/>
  <c r="AL77" i="3"/>
  <c r="BI77" i="3"/>
  <c r="AF77" i="3"/>
  <c r="BH77" i="3"/>
  <c r="AE77" i="3"/>
  <c r="BG77" i="3"/>
  <c r="AD77" i="3"/>
  <c r="BF77" i="3"/>
  <c r="AC77" i="3"/>
  <c r="AT77" i="3"/>
  <c r="AD81" i="3"/>
  <c r="BF84" i="3"/>
  <c r="AC84" i="3"/>
  <c r="AK84" i="3"/>
  <c r="AJ84" i="3"/>
  <c r="BK84" i="3"/>
  <c r="AH84" i="3"/>
  <c r="BJ84" i="3"/>
  <c r="AG84" i="3"/>
  <c r="BH84" i="3"/>
  <c r="AE84" i="3"/>
  <c r="BF90" i="3"/>
  <c r="AC90" i="3"/>
  <c r="AK90" i="3"/>
  <c r="AJ90" i="3"/>
  <c r="BK90" i="3"/>
  <c r="AH90" i="3"/>
  <c r="BJ90" i="3"/>
  <c r="AG90" i="3"/>
  <c r="BI90" i="3"/>
  <c r="AF90" i="3"/>
  <c r="BH90" i="3"/>
  <c r="AE90" i="3"/>
  <c r="BG90" i="3"/>
  <c r="AD90" i="3"/>
  <c r="BF39" i="3"/>
  <c r="BF42" i="3"/>
  <c r="AC46" i="3"/>
  <c r="BF46" i="3"/>
  <c r="AU49" i="3"/>
  <c r="AD53" i="3"/>
  <c r="BK53" i="3"/>
  <c r="AE69" i="3"/>
  <c r="BF72" i="3"/>
  <c r="AC72" i="3"/>
  <c r="AK72" i="3"/>
  <c r="AJ72" i="3"/>
  <c r="BK72" i="3"/>
  <c r="AH72" i="3"/>
  <c r="BH72" i="3"/>
  <c r="AE72" i="3"/>
  <c r="AW74" i="3"/>
  <c r="AG77" i="3"/>
  <c r="AL80" i="3"/>
  <c r="BI80" i="3"/>
  <c r="AF80" i="3"/>
  <c r="BH80" i="3"/>
  <c r="AE80" i="3"/>
  <c r="BG80" i="3"/>
  <c r="AD80" i="3"/>
  <c r="BF80" i="3"/>
  <c r="AC80" i="3"/>
  <c r="AT80" i="3"/>
  <c r="AF81" i="3"/>
  <c r="AD84" i="3"/>
  <c r="BF87" i="3"/>
  <c r="AC87" i="3"/>
  <c r="AK87" i="3"/>
  <c r="AJ87" i="3"/>
  <c r="BK87" i="3"/>
  <c r="AH87" i="3"/>
  <c r="BJ87" i="3"/>
  <c r="AG87" i="3"/>
  <c r="BI87" i="3"/>
  <c r="BH87" i="3"/>
  <c r="AE87" i="3"/>
  <c r="AL90" i="3"/>
  <c r="AK31" i="3"/>
  <c r="AK34" i="3"/>
  <c r="AK37" i="3"/>
  <c r="AK38" i="3"/>
  <c r="AC39" i="3"/>
  <c r="BG39" i="3"/>
  <c r="AC42" i="3"/>
  <c r="BG42" i="3"/>
  <c r="AD46" i="3"/>
  <c r="BG46" i="3"/>
  <c r="AC49" i="3"/>
  <c r="BF49" i="3"/>
  <c r="BG50" i="3"/>
  <c r="AE53" i="3"/>
  <c r="AG69" i="3"/>
  <c r="AD72" i="3"/>
  <c r="AH77" i="3"/>
  <c r="AG80" i="3"/>
  <c r="AL81" i="3"/>
  <c r="AL83" i="3"/>
  <c r="BI83" i="3"/>
  <c r="AF83" i="3"/>
  <c r="BH83" i="3"/>
  <c r="AE83" i="3"/>
  <c r="BG83" i="3"/>
  <c r="AD83" i="3"/>
  <c r="BF83" i="3"/>
  <c r="AC83" i="3"/>
  <c r="AU83" i="3"/>
  <c r="AF84" i="3"/>
  <c r="AD87" i="3"/>
  <c r="AS90" i="3"/>
  <c r="BG99" i="3"/>
  <c r="AC99" i="3"/>
  <c r="AK99" i="3"/>
  <c r="AJ99" i="3"/>
  <c r="AH99" i="3"/>
  <c r="BK99" i="3"/>
  <c r="AG99" i="3"/>
  <c r="BJ99" i="3"/>
  <c r="AF99" i="3"/>
  <c r="BI99" i="3"/>
  <c r="AE99" i="3"/>
  <c r="BH99" i="3"/>
  <c r="AD99" i="3"/>
  <c r="AG39" i="3"/>
  <c r="AG42" i="3"/>
  <c r="AH46" i="3"/>
  <c r="AG49" i="3"/>
  <c r="AK53" i="3"/>
  <c r="AK74" i="3"/>
  <c r="BH74" i="3"/>
  <c r="AE74" i="3"/>
  <c r="BG74" i="3"/>
  <c r="AD74" i="3"/>
  <c r="BF74" i="3"/>
  <c r="AC74" i="3"/>
  <c r="AT74" i="3"/>
  <c r="AJ55" i="3"/>
  <c r="BG56" i="3"/>
  <c r="AD59" i="3"/>
  <c r="BF59" i="3"/>
  <c r="AL64" i="3"/>
  <c r="AL67" i="3"/>
  <c r="AV68" i="3"/>
  <c r="AV71" i="3"/>
  <c r="AJ73" i="3"/>
  <c r="BK73" i="3"/>
  <c r="AD75" i="3"/>
  <c r="BH75" i="3"/>
  <c r="AJ76" i="3"/>
  <c r="AJ79" i="3"/>
  <c r="AJ82" i="3"/>
  <c r="AJ85" i="3"/>
  <c r="BK85" i="3"/>
  <c r="AT86" i="3"/>
  <c r="AJ88" i="3"/>
  <c r="AT89" i="3"/>
  <c r="AJ91" i="3"/>
  <c r="AU92" i="3"/>
  <c r="AS95" i="3"/>
  <c r="AD96" i="3"/>
  <c r="BG96" i="3"/>
  <c r="AT98" i="3"/>
  <c r="AU89" i="3"/>
  <c r="BF86" i="3"/>
  <c r="AC89" i="3"/>
  <c r="BF89" i="3"/>
  <c r="AU95" i="3"/>
  <c r="BF98" i="3"/>
  <c r="AU64" i="3"/>
  <c r="AU67" i="3"/>
  <c r="BK75" i="3"/>
  <c r="AC86" i="3"/>
  <c r="BG86" i="3"/>
  <c r="AD89" i="3"/>
  <c r="BG89" i="3"/>
  <c r="AC95" i="3"/>
  <c r="BF95" i="3"/>
  <c r="AC98" i="3"/>
  <c r="BG98" i="3"/>
  <c r="AT55" i="3"/>
  <c r="AF56" i="3"/>
  <c r="AH59" i="3"/>
  <c r="BJ59" i="3"/>
  <c r="AC64" i="3"/>
  <c r="BF64" i="3"/>
  <c r="AC67" i="3"/>
  <c r="AV67" i="3"/>
  <c r="AF68" i="3"/>
  <c r="AF71" i="3"/>
  <c r="AU73" i="3"/>
  <c r="AH75" i="3"/>
  <c r="AV76" i="3"/>
  <c r="AT79" i="3"/>
  <c r="AV82" i="3"/>
  <c r="AT85" i="3"/>
  <c r="AD86" i="3"/>
  <c r="BH86" i="3"/>
  <c r="AT88" i="3"/>
  <c r="AE89" i="3"/>
  <c r="BH89" i="3"/>
  <c r="AT91" i="3"/>
  <c r="AF92" i="3"/>
  <c r="AD95" i="3"/>
  <c r="BG95" i="3"/>
  <c r="AH96" i="3"/>
  <c r="BK96" i="3"/>
  <c r="AD98" i="3"/>
  <c r="BH98" i="3"/>
  <c r="AJ59" i="3"/>
  <c r="BK59" i="3"/>
  <c r="AD64" i="3"/>
  <c r="BG64" i="3"/>
  <c r="AD67" i="3"/>
  <c r="BF67" i="3"/>
  <c r="AJ75" i="3"/>
  <c r="AE86" i="3"/>
  <c r="BI86" i="3"/>
  <c r="AF89" i="3"/>
  <c r="BI89" i="3"/>
  <c r="AE95" i="3"/>
  <c r="BH95" i="3"/>
  <c r="AJ96" i="3"/>
  <c r="AE98" i="3"/>
  <c r="BI98" i="3"/>
  <c r="AJ67" i="3"/>
  <c r="AI168" i="2"/>
  <c r="AK168" i="2"/>
  <c r="AM168" i="2"/>
  <c r="BA168" i="2"/>
  <c r="BI168" i="2"/>
  <c r="BJ168" i="2"/>
  <c r="BK168" i="2"/>
  <c r="BL168" i="2"/>
  <c r="BM168" i="2"/>
  <c r="BN127" i="2"/>
  <c r="BL169" i="2"/>
  <c r="BM34" i="2"/>
  <c r="BM91" i="2"/>
  <c r="AM122" i="2"/>
  <c r="AI141" i="2"/>
  <c r="AM159" i="2"/>
  <c r="BM169" i="2"/>
  <c r="AC11" i="2"/>
  <c r="BJ29" i="2"/>
  <c r="BN34" i="2"/>
  <c r="AC59" i="2"/>
  <c r="AD64" i="2"/>
  <c r="BL69" i="2"/>
  <c r="AF77" i="2"/>
  <c r="BN91" i="2"/>
  <c r="AK138" i="2"/>
  <c r="BA159" i="2"/>
  <c r="AG6" i="2"/>
  <c r="AD11" i="2"/>
  <c r="BK29" i="2"/>
  <c r="AC43" i="2"/>
  <c r="AD59" i="2"/>
  <c r="AE64" i="2"/>
  <c r="BM69" i="2"/>
  <c r="AG77" i="2"/>
  <c r="AC88" i="2"/>
  <c r="AM138" i="2"/>
  <c r="BI141" i="2"/>
  <c r="BK173" i="2"/>
  <c r="AH6" i="2"/>
  <c r="AE43" i="2"/>
  <c r="AC48" i="2"/>
  <c r="AG59" i="2"/>
  <c r="AM64" i="2"/>
  <c r="AM77" i="2"/>
  <c r="BJ84" i="2"/>
  <c r="AD88" i="2"/>
  <c r="AE92" i="2"/>
  <c r="BI130" i="2"/>
  <c r="BM138" i="2"/>
  <c r="BL160" i="2"/>
  <c r="BN173" i="2"/>
  <c r="AK141" i="2"/>
  <c r="BM64" i="2"/>
  <c r="BM70" i="2"/>
  <c r="AK92" i="2"/>
  <c r="AK116" i="2"/>
  <c r="BJ130" i="2"/>
  <c r="AK142" i="2"/>
  <c r="BJ6" i="2"/>
  <c r="AH25" i="2"/>
  <c r="AE49" i="2"/>
  <c r="AM59" i="2"/>
  <c r="BN70" i="2"/>
  <c r="AM85" i="2"/>
  <c r="BL88" i="2"/>
  <c r="BM92" i="2"/>
  <c r="AI125" i="2"/>
  <c r="BJ139" i="2"/>
  <c r="AM152" i="2"/>
  <c r="BN161" i="2"/>
  <c r="AK14" i="2"/>
  <c r="AK7" i="2"/>
  <c r="AM14" i="2"/>
  <c r="BK21" i="2"/>
  <c r="AU32" i="2"/>
  <c r="AH38" i="2"/>
  <c r="BN85" i="2"/>
  <c r="BN125" i="2"/>
  <c r="AH135" i="2"/>
  <c r="BI152" i="2"/>
  <c r="AG34" i="2"/>
  <c r="AE63" i="2"/>
  <c r="BL137" i="2"/>
  <c r="BI6" i="2"/>
  <c r="AV19" i="2"/>
  <c r="AH59" i="2"/>
  <c r="BA77" i="2"/>
  <c r="AM88" i="2"/>
  <c r="AH125" i="2"/>
  <c r="AG38" i="2"/>
  <c r="AH49" i="2"/>
  <c r="AV85" i="2"/>
  <c r="BM125" i="2"/>
  <c r="BK139" i="2"/>
  <c r="BA152" i="2"/>
  <c r="AM7" i="2"/>
  <c r="BL14" i="2"/>
  <c r="BK38" i="2"/>
  <c r="BL80" i="2"/>
  <c r="AG90" i="2"/>
  <c r="BA119" i="2"/>
  <c r="AI135" i="2"/>
  <c r="AK140" i="2"/>
  <c r="BK152" i="2"/>
  <c r="AK165" i="2"/>
  <c r="BM14" i="2"/>
  <c r="AK28" i="2"/>
  <c r="AK33" i="2"/>
  <c r="BJ62" i="2"/>
  <c r="AV66" i="2"/>
  <c r="BM80" i="2"/>
  <c r="AH90" i="2"/>
  <c r="AM140" i="2"/>
  <c r="BL152" i="2"/>
  <c r="AM158" i="2"/>
  <c r="AM165" i="2"/>
  <c r="AV137" i="2"/>
  <c r="AM142" i="2"/>
  <c r="AK6" i="2"/>
  <c r="AT7" i="2"/>
  <c r="BI14" i="2"/>
  <c r="AM19" i="2"/>
  <c r="AE23" i="2"/>
  <c r="AF25" i="2"/>
  <c r="BM29" i="2"/>
  <c r="AG33" i="2"/>
  <c r="AI38" i="2"/>
  <c r="AM47" i="2"/>
  <c r="AK49" i="2"/>
  <c r="AE59" i="2"/>
  <c r="AH62" i="2"/>
  <c r="AF64" i="2"/>
  <c r="BL66" i="2"/>
  <c r="AG75" i="2"/>
  <c r="AH77" i="2"/>
  <c r="BJ85" i="2"/>
  <c r="AK99" i="2"/>
  <c r="BA107" i="2"/>
  <c r="AK125" i="2"/>
  <c r="BM128" i="2"/>
  <c r="BL130" i="2"/>
  <c r="AK135" i="2"/>
  <c r="BL139" i="2"/>
  <c r="AM141" i="2"/>
  <c r="BM142" i="2"/>
  <c r="BN158" i="2"/>
  <c r="BL161" i="2"/>
  <c r="BJ8" i="2"/>
  <c r="AE25" i="2"/>
  <c r="AG62" i="2"/>
  <c r="AF75" i="2"/>
  <c r="AM107" i="2"/>
  <c r="BA6" i="2"/>
  <c r="BI7" i="2"/>
  <c r="BJ14" i="2"/>
  <c r="AT19" i="2"/>
  <c r="AF23" i="2"/>
  <c r="AG25" i="2"/>
  <c r="AH28" i="2"/>
  <c r="AH33" i="2"/>
  <c r="AK38" i="2"/>
  <c r="AX47" i="2"/>
  <c r="AV49" i="2"/>
  <c r="AF59" i="2"/>
  <c r="BI62" i="2"/>
  <c r="AK64" i="2"/>
  <c r="AK75" i="2"/>
  <c r="AK77" i="2"/>
  <c r="BK85" i="2"/>
  <c r="AF90" i="2"/>
  <c r="AD92" i="2"/>
  <c r="AM125" i="2"/>
  <c r="BN130" i="2"/>
  <c r="BN135" i="2"/>
  <c r="AI138" i="2"/>
  <c r="AY141" i="2"/>
  <c r="BN142" i="2"/>
  <c r="BJ152" i="2"/>
  <c r="BM161" i="2"/>
  <c r="AM173" i="2"/>
  <c r="AC36" i="2"/>
  <c r="AF129" i="2"/>
  <c r="AC134" i="2"/>
  <c r="AC136" i="2"/>
  <c r="AK157" i="2"/>
  <c r="AI167" i="2"/>
  <c r="BK6" i="2"/>
  <c r="AE8" i="2"/>
  <c r="BN14" i="2"/>
  <c r="AW23" i="2"/>
  <c r="AM25" i="2"/>
  <c r="BI28" i="2"/>
  <c r="AE36" i="2"/>
  <c r="AK59" i="2"/>
  <c r="BI68" i="2"/>
  <c r="BI75" i="2"/>
  <c r="BI77" i="2"/>
  <c r="AK86" i="2"/>
  <c r="AK88" i="2"/>
  <c r="AK90" i="2"/>
  <c r="BA110" i="2"/>
  <c r="AI117" i="2"/>
  <c r="AV129" i="2"/>
  <c r="AG134" i="2"/>
  <c r="AD136" i="2"/>
  <c r="BL138" i="2"/>
  <c r="AX140" i="2"/>
  <c r="AD142" i="2"/>
  <c r="AE144" i="2"/>
  <c r="AK150" i="2"/>
  <c r="BM152" i="2"/>
  <c r="BA157" i="2"/>
  <c r="BK162" i="2"/>
  <c r="AK169" i="2"/>
  <c r="BJ86" i="2"/>
  <c r="AE142" i="2"/>
  <c r="AD7" i="2"/>
  <c r="AG8" i="2"/>
  <c r="BJ15" i="2"/>
  <c r="BK23" i="2"/>
  <c r="BJ25" i="2"/>
  <c r="BN28" i="2"/>
  <c r="AF32" i="2"/>
  <c r="AH34" i="2"/>
  <c r="AK41" i="2"/>
  <c r="AD47" i="2"/>
  <c r="AF48" i="2"/>
  <c r="BM59" i="2"/>
  <c r="AG63" i="2"/>
  <c r="BL68" i="2"/>
  <c r="BK72" i="2"/>
  <c r="BL75" i="2"/>
  <c r="BK84" i="2"/>
  <c r="BK86" i="2"/>
  <c r="AV88" i="2"/>
  <c r="AU90" i="2"/>
  <c r="AK111" i="2"/>
  <c r="AK118" i="2"/>
  <c r="AD125" i="2"/>
  <c r="BM129" i="2"/>
  <c r="AI134" i="2"/>
  <c r="AF136" i="2"/>
  <c r="AF142" i="2"/>
  <c r="BK144" i="2"/>
  <c r="BA150" i="2"/>
  <c r="BL157" i="2"/>
  <c r="BA160" i="2"/>
  <c r="BA169" i="2"/>
  <c r="AD8" i="2"/>
  <c r="AK25" i="2"/>
  <c r="AM68" i="2"/>
  <c r="BA75" i="2"/>
  <c r="BK68" i="2"/>
  <c r="BI129" i="2"/>
  <c r="AY144" i="2"/>
  <c r="AM150" i="2"/>
  <c r="BL162" i="2"/>
  <c r="AE7" i="2"/>
  <c r="AK8" i="2"/>
  <c r="BL23" i="2"/>
  <c r="BL25" i="2"/>
  <c r="AG32" i="2"/>
  <c r="AM34" i="2"/>
  <c r="BJ37" i="2"/>
  <c r="AE47" i="2"/>
  <c r="AV48" i="2"/>
  <c r="BN59" i="2"/>
  <c r="AG66" i="2"/>
  <c r="BL86" i="2"/>
  <c r="AW88" i="2"/>
  <c r="BI90" i="2"/>
  <c r="BA95" i="2"/>
  <c r="AI105" i="2"/>
  <c r="AE125" i="2"/>
  <c r="AU127" i="2"/>
  <c r="BM136" i="2"/>
  <c r="AW139" i="2"/>
  <c r="AC141" i="2"/>
  <c r="AG142" i="2"/>
  <c r="BI160" i="2"/>
  <c r="BJ163" i="2"/>
  <c r="BI169" i="2"/>
  <c r="AF8" i="2"/>
  <c r="AE136" i="2"/>
  <c r="AM169" i="2"/>
  <c r="AD6" i="2"/>
  <c r="AG7" i="2"/>
  <c r="AT8" i="2"/>
  <c r="AC14" i="2"/>
  <c r="BN22" i="2"/>
  <c r="AH29" i="2"/>
  <c r="AH32" i="2"/>
  <c r="BK34" i="2"/>
  <c r="BK42" i="2"/>
  <c r="AF47" i="2"/>
  <c r="AH66" i="2"/>
  <c r="AE69" i="2"/>
  <c r="AD80" i="2"/>
  <c r="BJ88" i="2"/>
  <c r="BJ90" i="2"/>
  <c r="AK112" i="2"/>
  <c r="AI119" i="2"/>
  <c r="AF125" i="2"/>
  <c r="BK127" i="2"/>
  <c r="AC130" i="2"/>
  <c r="AC135" i="2"/>
  <c r="AD141" i="2"/>
  <c r="AH142" i="2"/>
  <c r="AI158" i="2"/>
  <c r="BJ160" i="2"/>
  <c r="BK163" i="2"/>
  <c r="BJ169" i="2"/>
  <c r="BK75" i="2"/>
  <c r="AF6" i="2"/>
  <c r="AH7" i="2"/>
  <c r="AU8" i="2"/>
  <c r="AM29" i="2"/>
  <c r="BL34" i="2"/>
  <c r="AF38" i="2"/>
  <c r="AG47" i="2"/>
  <c r="BL73" i="2"/>
  <c r="AD77" i="2"/>
  <c r="AK85" i="2"/>
  <c r="AM119" i="2"/>
  <c r="AG125" i="2"/>
  <c r="BL127" i="2"/>
  <c r="BI139" i="2"/>
  <c r="AE141" i="2"/>
  <c r="AI142" i="2"/>
  <c r="BL163" i="2"/>
  <c r="BK169" i="2"/>
  <c r="AG24" i="2"/>
  <c r="AF24" i="2"/>
  <c r="AE24" i="2"/>
  <c r="AD24" i="2"/>
  <c r="BN24" i="2"/>
  <c r="BJ24" i="2"/>
  <c r="BI24" i="2"/>
  <c r="AV24" i="2"/>
  <c r="BL31" i="2"/>
  <c r="BM31" i="2"/>
  <c r="BJ31" i="2"/>
  <c r="BI31" i="2"/>
  <c r="AM31" i="2"/>
  <c r="BN31" i="2"/>
  <c r="AG31" i="2"/>
  <c r="AF31" i="2"/>
  <c r="AD31" i="2"/>
  <c r="AC24" i="2"/>
  <c r="BK65" i="2"/>
  <c r="BI65" i="2"/>
  <c r="AW65" i="2"/>
  <c r="AH65" i="2"/>
  <c r="AG65" i="2"/>
  <c r="AF65" i="2"/>
  <c r="AM24" i="2"/>
  <c r="AC31" i="2"/>
  <c r="BM53" i="2"/>
  <c r="BL53" i="2"/>
  <c r="BK53" i="2"/>
  <c r="BI53" i="2"/>
  <c r="AK53" i="2"/>
  <c r="AH53" i="2"/>
  <c r="AC53" i="2"/>
  <c r="AC65" i="2"/>
  <c r="BJ148" i="2"/>
  <c r="BI148" i="2"/>
  <c r="AK148" i="2"/>
  <c r="BA148" i="2"/>
  <c r="AM148" i="2"/>
  <c r="BK148" i="2"/>
  <c r="AW131" i="2"/>
  <c r="AH131" i="2"/>
  <c r="AV131" i="2"/>
  <c r="AM131" i="2"/>
  <c r="AK131" i="2"/>
  <c r="BI131" i="2"/>
  <c r="AW24" i="2"/>
  <c r="AE31" i="2"/>
  <c r="BK36" i="2"/>
  <c r="AM36" i="2"/>
  <c r="AK36" i="2"/>
  <c r="AH36" i="2"/>
  <c r="AG36" i="2"/>
  <c r="BN36" i="2"/>
  <c r="BM36" i="2"/>
  <c r="BL36" i="2"/>
  <c r="AV36" i="2"/>
  <c r="AF36" i="2"/>
  <c r="AD36" i="2"/>
  <c r="AM43" i="2"/>
  <c r="AK43" i="2"/>
  <c r="AH43" i="2"/>
  <c r="AG43" i="2"/>
  <c r="BM43" i="2"/>
  <c r="AV43" i="2"/>
  <c r="AU43" i="2"/>
  <c r="AD43" i="2"/>
  <c r="AD53" i="2"/>
  <c r="AM65" i="2"/>
  <c r="AM105" i="2"/>
  <c r="BA105" i="2"/>
  <c r="BI156" i="2"/>
  <c r="BK156" i="2"/>
  <c r="BJ156" i="2"/>
  <c r="BA156" i="2"/>
  <c r="AM156" i="2"/>
  <c r="AK156" i="2"/>
  <c r="BK24" i="2"/>
  <c r="BL26" i="2"/>
  <c r="AG26" i="2"/>
  <c r="AF26" i="2"/>
  <c r="AE26" i="2"/>
  <c r="AD26" i="2"/>
  <c r="AK26" i="2"/>
  <c r="AH26" i="2"/>
  <c r="AC26" i="2"/>
  <c r="AV16" i="2"/>
  <c r="AU16" i="2"/>
  <c r="AM16" i="2"/>
  <c r="AV20" i="2"/>
  <c r="AG20" i="2"/>
  <c r="BM24" i="2"/>
  <c r="AM26" i="2"/>
  <c r="AK31" i="2"/>
  <c r="AV53" i="2"/>
  <c r="AI72" i="2"/>
  <c r="BM72" i="2"/>
  <c r="AH16" i="2"/>
  <c r="AH20" i="2"/>
  <c r="BI26" i="2"/>
  <c r="BI36" i="2"/>
  <c r="BI43" i="2"/>
  <c r="BJ69" i="2"/>
  <c r="AI69" i="2"/>
  <c r="AH69" i="2"/>
  <c r="AG69" i="2"/>
  <c r="AF69" i="2"/>
  <c r="BI69" i="2"/>
  <c r="AW69" i="2"/>
  <c r="AM69" i="2"/>
  <c r="AD69" i="2"/>
  <c r="AC69" i="2"/>
  <c r="BJ72" i="2"/>
  <c r="BN174" i="2"/>
  <c r="BL174" i="2"/>
  <c r="AK174" i="2"/>
  <c r="AI174" i="2"/>
  <c r="BM17" i="2"/>
  <c r="BL17" i="2"/>
  <c r="BK17" i="2"/>
  <c r="BI17" i="2"/>
  <c r="BN79" i="2"/>
  <c r="BL79" i="2"/>
  <c r="BK79" i="2"/>
  <c r="BJ79" i="2"/>
  <c r="BI79" i="2"/>
  <c r="AV79" i="2"/>
  <c r="AU79" i="2"/>
  <c r="AE79" i="2"/>
  <c r="AC79" i="2"/>
  <c r="AM83" i="2"/>
  <c r="AG83" i="2"/>
  <c r="AE83" i="2"/>
  <c r="AC83" i="2"/>
  <c r="AD83" i="2"/>
  <c r="BN83" i="2"/>
  <c r="BM83" i="2"/>
  <c r="BJ83" i="2"/>
  <c r="BL145" i="2"/>
  <c r="AC145" i="2"/>
  <c r="BJ145" i="2"/>
  <c r="AE145" i="2"/>
  <c r="AD145" i="2"/>
  <c r="AD17" i="2"/>
  <c r="AM37" i="2"/>
  <c r="AG37" i="2"/>
  <c r="AF37" i="2"/>
  <c r="AE37" i="2"/>
  <c r="BN37" i="2"/>
  <c r="AD37" i="2"/>
  <c r="BM37" i="2"/>
  <c r="BI37" i="2"/>
  <c r="AV37" i="2"/>
  <c r="AK37" i="2"/>
  <c r="AM79" i="2"/>
  <c r="AU83" i="2"/>
  <c r="AI100" i="2"/>
  <c r="AM100" i="2"/>
  <c r="BM145" i="2"/>
  <c r="BL18" i="2"/>
  <c r="BI18" i="2"/>
  <c r="AU18" i="2"/>
  <c r="AC18" i="2"/>
  <c r="AC37" i="2"/>
  <c r="AT79" i="2"/>
  <c r="BL83" i="2"/>
  <c r="AK100" i="2"/>
  <c r="BN145" i="2"/>
  <c r="AI151" i="2"/>
  <c r="BN151" i="2"/>
  <c r="BK151" i="2"/>
  <c r="BM151" i="2"/>
  <c r="BL151" i="2"/>
  <c r="BJ151" i="2"/>
  <c r="BI151" i="2"/>
  <c r="AM151" i="2"/>
  <c r="AK151" i="2"/>
  <c r="AD18" i="2"/>
  <c r="AH37" i="2"/>
  <c r="BK80" i="2"/>
  <c r="BJ80" i="2"/>
  <c r="AK80" i="2"/>
  <c r="BI80" i="2"/>
  <c r="BA80" i="2"/>
  <c r="AM80" i="2"/>
  <c r="BN80" i="2"/>
  <c r="AH80" i="2"/>
  <c r="AG80" i="2"/>
  <c r="AE80" i="2"/>
  <c r="AH84" i="2"/>
  <c r="AK84" i="2"/>
  <c r="AG84" i="2"/>
  <c r="AD84" i="2"/>
  <c r="AF84" i="2"/>
  <c r="AE84" i="2"/>
  <c r="BI84" i="2"/>
  <c r="AV84" i="2"/>
  <c r="AM84" i="2"/>
  <c r="BN84" i="2"/>
  <c r="BA100" i="2"/>
  <c r="BA108" i="2"/>
  <c r="AM108" i="2"/>
  <c r="AK108" i="2"/>
  <c r="AI108" i="2"/>
  <c r="BA151" i="2"/>
  <c r="BJ18" i="2"/>
  <c r="BM30" i="2"/>
  <c r="BL30" i="2"/>
  <c r="BK30" i="2"/>
  <c r="BJ30" i="2"/>
  <c r="AW30" i="2"/>
  <c r="AV30" i="2"/>
  <c r="AM30" i="2"/>
  <c r="AU37" i="2"/>
  <c r="BM48" i="2"/>
  <c r="BL48" i="2"/>
  <c r="BK48" i="2"/>
  <c r="BJ48" i="2"/>
  <c r="AH48" i="2"/>
  <c r="AG48" i="2"/>
  <c r="AD48" i="2"/>
  <c r="BN52" i="2"/>
  <c r="BI52" i="2"/>
  <c r="AU52" i="2"/>
  <c r="AH52" i="2"/>
  <c r="AG52" i="2"/>
  <c r="AE52" i="2"/>
  <c r="AD52" i="2"/>
  <c r="AC52" i="2"/>
  <c r="BN69" i="2"/>
  <c r="AC80" i="2"/>
  <c r="AC84" i="2"/>
  <c r="BL27" i="2"/>
  <c r="BM27" i="2"/>
  <c r="BJ27" i="2"/>
  <c r="AW27" i="2"/>
  <c r="AV27" i="2"/>
  <c r="AK70" i="2"/>
  <c r="AH70" i="2"/>
  <c r="AG70" i="2"/>
  <c r="AE70" i="2"/>
  <c r="BK129" i="2"/>
  <c r="BL134" i="2"/>
  <c r="BK134" i="2"/>
  <c r="AW134" i="2"/>
  <c r="BJ134" i="2"/>
  <c r="BI134" i="2"/>
  <c r="BJ144" i="2"/>
  <c r="AM144" i="2"/>
  <c r="AK144" i="2"/>
  <c r="AG144" i="2"/>
  <c r="AI144" i="2"/>
  <c r="AH144" i="2"/>
  <c r="AH27" i="2"/>
  <c r="BL33" i="2"/>
  <c r="BK33" i="2"/>
  <c r="BM63" i="2"/>
  <c r="BJ63" i="2"/>
  <c r="BI63" i="2"/>
  <c r="AM63" i="2"/>
  <c r="AK63" i="2"/>
  <c r="BK70" i="2"/>
  <c r="AY87" i="2"/>
  <c r="AM87" i="2"/>
  <c r="AD87" i="2"/>
  <c r="AK87" i="2"/>
  <c r="AH87" i="2"/>
  <c r="AK101" i="2"/>
  <c r="BA101" i="2"/>
  <c r="AM101" i="2"/>
  <c r="AK117" i="2"/>
  <c r="BK128" i="2"/>
  <c r="AC128" i="2"/>
  <c r="BI128" i="2"/>
  <c r="AM128" i="2"/>
  <c r="AF128" i="2"/>
  <c r="AD134" i="2"/>
  <c r="BJ138" i="2"/>
  <c r="AV139" i="2"/>
  <c r="AH138" i="2"/>
  <c r="AG138" i="2"/>
  <c r="AD138" i="2"/>
  <c r="AF138" i="2"/>
  <c r="BN138" i="2"/>
  <c r="AE138" i="2"/>
  <c r="AF144" i="2"/>
  <c r="AI159" i="2"/>
  <c r="BN159" i="2"/>
  <c r="BM159" i="2"/>
  <c r="BL159" i="2"/>
  <c r="BJ159" i="2"/>
  <c r="BK159" i="2"/>
  <c r="BM165" i="2"/>
  <c r="BN165" i="2"/>
  <c r="AT14" i="2"/>
  <c r="AH14" i="2"/>
  <c r="AG14" i="2"/>
  <c r="AF14" i="2"/>
  <c r="AE14" i="2"/>
  <c r="AG21" i="2"/>
  <c r="BN21" i="2"/>
  <c r="AD33" i="2"/>
  <c r="AK39" i="2"/>
  <c r="BK50" i="2"/>
  <c r="AD63" i="2"/>
  <c r="BL70" i="2"/>
  <c r="AI73" i="2"/>
  <c r="AC87" i="2"/>
  <c r="AM95" i="2"/>
  <c r="AI101" i="2"/>
  <c r="AI112" i="2"/>
  <c r="BA112" i="2"/>
  <c r="AM117" i="2"/>
  <c r="BL128" i="2"/>
  <c r="AV130" i="2"/>
  <c r="AH130" i="2"/>
  <c r="AF130" i="2"/>
  <c r="AD130" i="2"/>
  <c r="AE130" i="2"/>
  <c r="AF134" i="2"/>
  <c r="BL136" i="2"/>
  <c r="AH136" i="2"/>
  <c r="BK136" i="2"/>
  <c r="BJ136" i="2"/>
  <c r="AI136" i="2"/>
  <c r="AC138" i="2"/>
  <c r="AW144" i="2"/>
  <c r="AK159" i="2"/>
  <c r="AI165" i="2"/>
  <c r="BJ127" i="2"/>
  <c r="AK127" i="2"/>
  <c r="AI127" i="2"/>
  <c r="AH127" i="2"/>
  <c r="AF127" i="2"/>
  <c r="AG127" i="2"/>
  <c r="BK35" i="2"/>
  <c r="BJ35" i="2"/>
  <c r="AV35" i="2"/>
  <c r="AG35" i="2"/>
  <c r="BM49" i="2"/>
  <c r="BL49" i="2"/>
  <c r="BK49" i="2"/>
  <c r="BI49" i="2"/>
  <c r="AD67" i="2"/>
  <c r="BK67" i="2"/>
  <c r="BI67" i="2"/>
  <c r="AK67" i="2"/>
  <c r="BN71" i="2"/>
  <c r="BM71" i="2"/>
  <c r="BK71" i="2"/>
  <c r="BJ71" i="2"/>
  <c r="AD127" i="2"/>
  <c r="BL129" i="2"/>
  <c r="AM129" i="2"/>
  <c r="AK129" i="2"/>
  <c r="AG129" i="2"/>
  <c r="AI129" i="2"/>
  <c r="AH129" i="2"/>
  <c r="BI140" i="2"/>
  <c r="AG140" i="2"/>
  <c r="AC140" i="2"/>
  <c r="BN140" i="2"/>
  <c r="AF140" i="2"/>
  <c r="BK140" i="2"/>
  <c r="BM140" i="2"/>
  <c r="AE140" i="2"/>
  <c r="BL140" i="2"/>
  <c r="AD140" i="2"/>
  <c r="BN32" i="2"/>
  <c r="BL32" i="2"/>
  <c r="BJ32" i="2"/>
  <c r="BI32" i="2"/>
  <c r="AM33" i="2"/>
  <c r="BL35" i="2"/>
  <c r="AC49" i="2"/>
  <c r="AW62" i="2"/>
  <c r="AT62" i="2"/>
  <c r="AM62" i="2"/>
  <c r="AK62" i="2"/>
  <c r="BK63" i="2"/>
  <c r="AH67" i="2"/>
  <c r="AW71" i="2"/>
  <c r="BL87" i="2"/>
  <c r="BK92" i="2"/>
  <c r="BJ92" i="2"/>
  <c r="BI92" i="2"/>
  <c r="AM92" i="2"/>
  <c r="AV92" i="2"/>
  <c r="AI104" i="2"/>
  <c r="AE127" i="2"/>
  <c r="AC129" i="2"/>
  <c r="BN134" i="2"/>
  <c r="BI138" i="2"/>
  <c r="AH140" i="2"/>
  <c r="BM144" i="2"/>
  <c r="BM150" i="2"/>
  <c r="BL150" i="2"/>
  <c r="BK150" i="2"/>
  <c r="BI150" i="2"/>
  <c r="BJ150" i="2"/>
  <c r="AK160" i="2"/>
  <c r="BM160" i="2"/>
  <c r="BN160" i="2"/>
  <c r="AI162" i="2"/>
  <c r="BI165" i="2"/>
  <c r="AU14" i="2"/>
  <c r="BI23" i="2"/>
  <c r="AV23" i="2"/>
  <c r="AU23" i="2"/>
  <c r="AM23" i="2"/>
  <c r="AK23" i="2"/>
  <c r="BN23" i="2"/>
  <c r="AE32" i="2"/>
  <c r="AV33" i="2"/>
  <c r="BM35" i="2"/>
  <c r="AM42" i="2"/>
  <c r="AD49" i="2"/>
  <c r="AE62" i="2"/>
  <c r="BL64" i="2"/>
  <c r="BK64" i="2"/>
  <c r="BI64" i="2"/>
  <c r="AW64" i="2"/>
  <c r="BI71" i="2"/>
  <c r="AH86" i="2"/>
  <c r="AG86" i="2"/>
  <c r="AF86" i="2"/>
  <c r="AD86" i="2"/>
  <c r="AE86" i="2"/>
  <c r="BI88" i="2"/>
  <c r="AI88" i="2"/>
  <c r="AE88" i="2"/>
  <c r="AH88" i="2"/>
  <c r="AG88" i="2"/>
  <c r="BM88" i="2"/>
  <c r="BN88" i="2"/>
  <c r="AF88" i="2"/>
  <c r="AC92" i="2"/>
  <c r="AM127" i="2"/>
  <c r="AE129" i="2"/>
  <c r="BK130" i="2"/>
  <c r="BJ135" i="2"/>
  <c r="BI135" i="2"/>
  <c r="AV135" i="2"/>
  <c r="AM135" i="2"/>
  <c r="AU135" i="2"/>
  <c r="AG136" i="2"/>
  <c r="BK138" i="2"/>
  <c r="AI140" i="2"/>
  <c r="BN144" i="2"/>
  <c r="AI150" i="2"/>
  <c r="BL158" i="2"/>
  <c r="BK158" i="2"/>
  <c r="BA158" i="2"/>
  <c r="BJ158" i="2"/>
  <c r="BI158" i="2"/>
  <c r="AM160" i="2"/>
  <c r="BJ162" i="2"/>
  <c r="BM6" i="2"/>
  <c r="BK7" i="2"/>
  <c r="BN8" i="2"/>
  <c r="BK47" i="2"/>
  <c r="BA59" i="2"/>
  <c r="BJ77" i="2"/>
  <c r="AE85" i="2"/>
  <c r="BN90" i="2"/>
  <c r="AK98" i="2"/>
  <c r="BA125" i="2"/>
  <c r="BJ141" i="2"/>
  <c r="AW142" i="2"/>
  <c r="BN169" i="2"/>
  <c r="AC6" i="2"/>
  <c r="BN6" i="2"/>
  <c r="BL7" i="2"/>
  <c r="AK15" i="2"/>
  <c r="BL47" i="2"/>
  <c r="BI59" i="2"/>
  <c r="BK77" i="2"/>
  <c r="AF85" i="2"/>
  <c r="AM98" i="2"/>
  <c r="AI110" i="2"/>
  <c r="BI125" i="2"/>
  <c r="AC139" i="2"/>
  <c r="BK141" i="2"/>
  <c r="AX142" i="2"/>
  <c r="AI163" i="2"/>
  <c r="AM15" i="2"/>
  <c r="BL22" i="2"/>
  <c r="AC38" i="2"/>
  <c r="BM47" i="2"/>
  <c r="BJ59" i="2"/>
  <c r="AD75" i="2"/>
  <c r="BM77" i="2"/>
  <c r="AG85" i="2"/>
  <c r="AG91" i="2"/>
  <c r="BA98" i="2"/>
  <c r="AK110" i="2"/>
  <c r="BK125" i="2"/>
  <c r="BK142" i="2"/>
  <c r="AC8" i="2"/>
  <c r="AU15" i="2"/>
  <c r="AU19" i="2"/>
  <c r="BM22" i="2"/>
  <c r="BI29" i="2"/>
  <c r="BN47" i="2"/>
  <c r="BL59" i="2"/>
  <c r="AE90" i="2"/>
  <c r="AI107" i="2"/>
  <c r="AC125" i="2"/>
  <c r="BL125" i="2"/>
  <c r="BL142" i="2"/>
  <c r="BI44" i="2"/>
  <c r="AV44" i="2"/>
  <c r="AU44" i="2"/>
  <c r="AK44" i="2"/>
  <c r="AG44" i="2"/>
  <c r="BL44" i="2"/>
  <c r="BK44" i="2"/>
  <c r="BJ44" i="2"/>
  <c r="AF44" i="2"/>
  <c r="AC44" i="2"/>
  <c r="AM44" i="2"/>
  <c r="AH44" i="2"/>
  <c r="AE44" i="2"/>
  <c r="AD44" i="2"/>
  <c r="BM44" i="2"/>
  <c r="BM51" i="2"/>
  <c r="AD51" i="2"/>
  <c r="BJ51" i="2"/>
  <c r="BI51" i="2"/>
  <c r="BN51" i="2"/>
  <c r="BK51" i="2"/>
  <c r="BL51" i="2"/>
  <c r="AW51" i="2"/>
  <c r="AH51" i="2"/>
  <c r="AE51" i="2"/>
  <c r="AM51" i="2"/>
  <c r="AK51" i="2"/>
  <c r="AG51" i="2"/>
  <c r="AF51" i="2"/>
  <c r="BN44" i="2"/>
  <c r="AC51" i="2"/>
  <c r="AM60" i="2"/>
  <c r="AU60" i="2"/>
  <c r="AT60" i="2"/>
  <c r="AG60" i="2"/>
  <c r="AE60" i="2"/>
  <c r="BM60" i="2"/>
  <c r="BL60" i="2"/>
  <c r="BK60" i="2"/>
  <c r="AK60" i="2"/>
  <c r="AD60" i="2"/>
  <c r="BJ60" i="2"/>
  <c r="BI60" i="2"/>
  <c r="AH60" i="2"/>
  <c r="AF60" i="2"/>
  <c r="BI78" i="2"/>
  <c r="BA78" i="2"/>
  <c r="AM78" i="2"/>
  <c r="AK78" i="2"/>
  <c r="AE78" i="2"/>
  <c r="AC78" i="2"/>
  <c r="BN78" i="2"/>
  <c r="BM78" i="2"/>
  <c r="BJ78" i="2"/>
  <c r="AG78" i="2"/>
  <c r="BL78" i="2"/>
  <c r="BK78" i="2"/>
  <c r="AT78" i="2"/>
  <c r="AH78" i="2"/>
  <c r="AH12" i="2"/>
  <c r="BA12" i="2"/>
  <c r="AK12" i="2"/>
  <c r="BL12" i="2"/>
  <c r="BK12" i="2"/>
  <c r="BJ12" i="2"/>
  <c r="AG12" i="2"/>
  <c r="AD12" i="2"/>
  <c r="BI12" i="2"/>
  <c r="AM12" i="2"/>
  <c r="AF12" i="2"/>
  <c r="AE12" i="2"/>
  <c r="AH89" i="2"/>
  <c r="AG89" i="2"/>
  <c r="AF89" i="2"/>
  <c r="AC89" i="2"/>
  <c r="BK89" i="2"/>
  <c r="BJ89" i="2"/>
  <c r="AK89" i="2"/>
  <c r="AE89" i="2"/>
  <c r="BL89" i="2"/>
  <c r="AI89" i="2"/>
  <c r="BN89" i="2"/>
  <c r="BM89" i="2"/>
  <c r="BI89" i="2"/>
  <c r="AM89" i="2"/>
  <c r="AC12" i="2"/>
  <c r="BM45" i="2"/>
  <c r="BN60" i="2"/>
  <c r="AF78" i="2"/>
  <c r="AD89" i="2"/>
  <c r="BM12" i="2"/>
  <c r="BM61" i="2"/>
  <c r="AE61" i="2"/>
  <c r="AH61" i="2"/>
  <c r="AG61" i="2"/>
  <c r="AF61" i="2"/>
  <c r="AC61" i="2"/>
  <c r="BN61" i="2"/>
  <c r="BL61" i="2"/>
  <c r="BK61" i="2"/>
  <c r="AU61" i="2"/>
  <c r="AK61" i="2"/>
  <c r="BJ61" i="2"/>
  <c r="BI61" i="2"/>
  <c r="AT61" i="2"/>
  <c r="AM61" i="2"/>
  <c r="AH9" i="2"/>
  <c r="AF9" i="2"/>
  <c r="BN9" i="2"/>
  <c r="AD9" i="2"/>
  <c r="BL9" i="2"/>
  <c r="BK9" i="2"/>
  <c r="BJ9" i="2"/>
  <c r="AM9" i="2"/>
  <c r="AE9" i="2"/>
  <c r="BI9" i="2"/>
  <c r="BA9" i="2"/>
  <c r="AK9" i="2"/>
  <c r="AG9" i="2"/>
  <c r="BN12" i="2"/>
  <c r="BL46" i="2"/>
  <c r="AC46" i="2"/>
  <c r="AE46" i="2"/>
  <c r="BN46" i="2"/>
  <c r="AD46" i="2"/>
  <c r="AH46" i="2"/>
  <c r="AF46" i="2"/>
  <c r="BM46" i="2"/>
  <c r="BK46" i="2"/>
  <c r="AV46" i="2"/>
  <c r="AG46" i="2"/>
  <c r="BJ46" i="2"/>
  <c r="BI46" i="2"/>
  <c r="AM46" i="2"/>
  <c r="AK46" i="2"/>
  <c r="AD61" i="2"/>
  <c r="BA115" i="2"/>
  <c r="AM115" i="2"/>
  <c r="AG124" i="2"/>
  <c r="BN124" i="2"/>
  <c r="AF124" i="2"/>
  <c r="BM124" i="2"/>
  <c r="AE124" i="2"/>
  <c r="AK124" i="2"/>
  <c r="BJ124" i="2"/>
  <c r="BI124" i="2"/>
  <c r="BA124" i="2"/>
  <c r="AI124" i="2"/>
  <c r="AM124" i="2"/>
  <c r="AC124" i="2"/>
  <c r="BL124" i="2"/>
  <c r="BK124" i="2"/>
  <c r="AH124" i="2"/>
  <c r="AD124" i="2"/>
  <c r="BM166" i="2"/>
  <c r="BL166" i="2"/>
  <c r="BK166" i="2"/>
  <c r="BA166" i="2"/>
  <c r="AI166" i="2"/>
  <c r="BJ166" i="2"/>
  <c r="BI166" i="2"/>
  <c r="AM166" i="2"/>
  <c r="BN166" i="2"/>
  <c r="AC9" i="2"/>
  <c r="BL13" i="2"/>
  <c r="AD13" i="2"/>
  <c r="AH13" i="2"/>
  <c r="AF13" i="2"/>
  <c r="BJ13" i="2"/>
  <c r="BI13" i="2"/>
  <c r="AU13" i="2"/>
  <c r="AK13" i="2"/>
  <c r="AC13" i="2"/>
  <c r="AT13" i="2"/>
  <c r="AM13" i="2"/>
  <c r="AG13" i="2"/>
  <c r="AE13" i="2"/>
  <c r="AI115" i="2"/>
  <c r="AK166" i="2"/>
  <c r="BM9" i="2"/>
  <c r="BK13" i="2"/>
  <c r="AM81" i="2"/>
  <c r="BJ81" i="2"/>
  <c r="BK81" i="2"/>
  <c r="BI81" i="2"/>
  <c r="BL81" i="2"/>
  <c r="AK81" i="2"/>
  <c r="BN81" i="2"/>
  <c r="BM81" i="2"/>
  <c r="BA81" i="2"/>
  <c r="AF81" i="2"/>
  <c r="AC81" i="2"/>
  <c r="AH81" i="2"/>
  <c r="AG81" i="2"/>
  <c r="AE81" i="2"/>
  <c r="AD81" i="2"/>
  <c r="AK115" i="2"/>
  <c r="BK40" i="2"/>
  <c r="AY40" i="2"/>
  <c r="AK40" i="2"/>
  <c r="AM40" i="2"/>
  <c r="AH45" i="2"/>
  <c r="AK45" i="2"/>
  <c r="AG45" i="2"/>
  <c r="AM45" i="2"/>
  <c r="AE45" i="2"/>
  <c r="BL45" i="2"/>
  <c r="BK45" i="2"/>
  <c r="BJ45" i="2"/>
  <c r="AV45" i="2"/>
  <c r="AC45" i="2"/>
  <c r="BI45" i="2"/>
  <c r="AW45" i="2"/>
  <c r="AF45" i="2"/>
  <c r="AD45" i="2"/>
  <c r="AC60" i="2"/>
  <c r="AD78" i="2"/>
  <c r="BM10" i="2"/>
  <c r="AD10" i="2"/>
  <c r="BN10" i="2"/>
  <c r="AC10" i="2"/>
  <c r="BK10" i="2"/>
  <c r="BL10" i="2"/>
  <c r="BJ10" i="2"/>
  <c r="BI10" i="2"/>
  <c r="AK10" i="2"/>
  <c r="AF10" i="2"/>
  <c r="AT10" i="2"/>
  <c r="AM10" i="2"/>
  <c r="AH10" i="2"/>
  <c r="AG10" i="2"/>
  <c r="BM13" i="2"/>
  <c r="BN82" i="2"/>
  <c r="AF82" i="2"/>
  <c r="AM82" i="2"/>
  <c r="BA82" i="2"/>
  <c r="AV82" i="2"/>
  <c r="BK82" i="2"/>
  <c r="BI82" i="2"/>
  <c r="BM82" i="2"/>
  <c r="AK82" i="2"/>
  <c r="AE82" i="2"/>
  <c r="BL82" i="2"/>
  <c r="BJ82" i="2"/>
  <c r="AH82" i="2"/>
  <c r="AG82" i="2"/>
  <c r="AE10" i="2"/>
  <c r="BN13" i="2"/>
  <c r="AC82" i="2"/>
  <c r="BI11" i="2"/>
  <c r="BK11" i="2"/>
  <c r="AT11" i="2"/>
  <c r="BM11" i="2"/>
  <c r="BL11" i="2"/>
  <c r="BJ11" i="2"/>
  <c r="AH11" i="2"/>
  <c r="AE11" i="2"/>
  <c r="AM11" i="2"/>
  <c r="AK11" i="2"/>
  <c r="AG11" i="2"/>
  <c r="AF11" i="2"/>
  <c r="AK76" i="2"/>
  <c r="AE76" i="2"/>
  <c r="BL76" i="2"/>
  <c r="BK76" i="2"/>
  <c r="AG76" i="2"/>
  <c r="AD76" i="2"/>
  <c r="BN76" i="2"/>
  <c r="BM76" i="2"/>
  <c r="BA76" i="2"/>
  <c r="AF76" i="2"/>
  <c r="BJ76" i="2"/>
  <c r="BI76" i="2"/>
  <c r="AM76" i="2"/>
  <c r="AH76" i="2"/>
  <c r="AI126" i="2"/>
  <c r="AH126" i="2"/>
  <c r="BN126" i="2"/>
  <c r="AG126" i="2"/>
  <c r="BM126" i="2"/>
  <c r="AC126" i="2"/>
  <c r="AM126" i="2"/>
  <c r="AK126" i="2"/>
  <c r="AU126" i="2"/>
  <c r="AF126" i="2"/>
  <c r="BJ126" i="2"/>
  <c r="AE126" i="2"/>
  <c r="BL126" i="2"/>
  <c r="BK126" i="2"/>
  <c r="BI126" i="2"/>
  <c r="AT126" i="2"/>
  <c r="AI143" i="2"/>
  <c r="AH143" i="2"/>
  <c r="AG143" i="2"/>
  <c r="BI143" i="2"/>
  <c r="BK143" i="2"/>
  <c r="BJ143" i="2"/>
  <c r="BL143" i="2"/>
  <c r="AM143" i="2"/>
  <c r="AW143" i="2"/>
  <c r="AE143" i="2"/>
  <c r="AD143" i="2"/>
  <c r="BN143" i="2"/>
  <c r="BM143" i="2"/>
  <c r="AK143" i="2"/>
  <c r="AF143" i="2"/>
  <c r="BK15" i="2"/>
  <c r="BJ17" i="2"/>
  <c r="AM17" i="2"/>
  <c r="AH17" i="2"/>
  <c r="BN17" i="2"/>
  <c r="BJ19" i="2"/>
  <c r="AC21" i="2"/>
  <c r="AC22" i="2"/>
  <c r="AE50" i="2"/>
  <c r="BM67" i="2"/>
  <c r="BM68" i="2"/>
  <c r="BN73" i="2"/>
  <c r="AF73" i="2"/>
  <c r="AW73" i="2"/>
  <c r="AE73" i="2"/>
  <c r="AD73" i="2"/>
  <c r="AH73" i="2"/>
  <c r="AC73" i="2"/>
  <c r="BJ171" i="2"/>
  <c r="BL15" i="2"/>
  <c r="AC17" i="2"/>
  <c r="AK18" i="2"/>
  <c r="AG18" i="2"/>
  <c r="BN18" i="2"/>
  <c r="AE18" i="2"/>
  <c r="BM18" i="2"/>
  <c r="BM19" i="2"/>
  <c r="AD21" i="2"/>
  <c r="AD22" i="2"/>
  <c r="AM41" i="2"/>
  <c r="BK41" i="2"/>
  <c r="AF50" i="2"/>
  <c r="BN67" i="2"/>
  <c r="BN68" i="2"/>
  <c r="AG73" i="2"/>
  <c r="AI99" i="2"/>
  <c r="AM102" i="2"/>
  <c r="AK102" i="2"/>
  <c r="AI102" i="2"/>
  <c r="BA109" i="2"/>
  <c r="AM109" i="2"/>
  <c r="AK109" i="2"/>
  <c r="AI109" i="2"/>
  <c r="AI139" i="2"/>
  <c r="BN139" i="2"/>
  <c r="AH139" i="2"/>
  <c r="BM139" i="2"/>
  <c r="AG139" i="2"/>
  <c r="AM139" i="2"/>
  <c r="AK139" i="2"/>
  <c r="AE139" i="2"/>
  <c r="BN167" i="2"/>
  <c r="BM167" i="2"/>
  <c r="BL167" i="2"/>
  <c r="BA167" i="2"/>
  <c r="AM167" i="2"/>
  <c r="BJ167" i="2"/>
  <c r="BI167" i="2"/>
  <c r="AC15" i="2"/>
  <c r="BL16" i="2"/>
  <c r="AK16" i="2"/>
  <c r="AG16" i="2"/>
  <c r="AE17" i="2"/>
  <c r="AE19" i="2"/>
  <c r="AU20" i="2"/>
  <c r="AM20" i="2"/>
  <c r="BL20" i="2"/>
  <c r="AK20" i="2"/>
  <c r="AF21" i="2"/>
  <c r="AH22" i="2"/>
  <c r="AM27" i="2"/>
  <c r="AK27" i="2"/>
  <c r="BK27" i="2"/>
  <c r="BI27" i="2"/>
  <c r="BN27" i="2"/>
  <c r="AV29" i="2"/>
  <c r="AU29" i="2"/>
  <c r="AK29" i="2"/>
  <c r="AG29" i="2"/>
  <c r="BN29" i="2"/>
  <c r="AH50" i="2"/>
  <c r="AC67" i="2"/>
  <c r="AC68" i="2"/>
  <c r="AE72" i="2"/>
  <c r="AK73" i="2"/>
  <c r="AM99" i="2"/>
  <c r="BA103" i="2"/>
  <c r="AM103" i="2"/>
  <c r="AI113" i="2"/>
  <c r="AI120" i="2"/>
  <c r="AC137" i="2"/>
  <c r="AI149" i="2"/>
  <c r="BA153" i="2"/>
  <c r="AK172" i="2"/>
  <c r="AC16" i="2"/>
  <c r="AF17" i="2"/>
  <c r="AF18" i="2"/>
  <c r="AC20" i="2"/>
  <c r="AC27" i="2"/>
  <c r="BM28" i="2"/>
  <c r="AE28" i="2"/>
  <c r="BL28" i="2"/>
  <c r="AD28" i="2"/>
  <c r="AU28" i="2"/>
  <c r="AM28" i="2"/>
  <c r="AC29" i="2"/>
  <c r="AG30" i="2"/>
  <c r="BN30" i="2"/>
  <c r="AF30" i="2"/>
  <c r="AH30" i="2"/>
  <c r="AD30" i="2"/>
  <c r="AU34" i="2"/>
  <c r="BJ34" i="2"/>
  <c r="BI34" i="2"/>
  <c r="AV34" i="2"/>
  <c r="AK34" i="2"/>
  <c r="AF35" i="2"/>
  <c r="AM35" i="2"/>
  <c r="AK35" i="2"/>
  <c r="BI35" i="2"/>
  <c r="AH35" i="2"/>
  <c r="AZ41" i="2"/>
  <c r="BM66" i="2"/>
  <c r="AD66" i="2"/>
  <c r="BK66" i="2"/>
  <c r="BJ66" i="2"/>
  <c r="BN66" i="2"/>
  <c r="BI66" i="2"/>
  <c r="BL71" i="2"/>
  <c r="AD71" i="2"/>
  <c r="AG71" i="2"/>
  <c r="AM71" i="2"/>
  <c r="AK71" i="2"/>
  <c r="AF71" i="2"/>
  <c r="AC71" i="2"/>
  <c r="AM73" i="2"/>
  <c r="BI91" i="2"/>
  <c r="AU91" i="2"/>
  <c r="AM91" i="2"/>
  <c r="AC91" i="2"/>
  <c r="BL91" i="2"/>
  <c r="BK91" i="2"/>
  <c r="BJ91" i="2"/>
  <c r="AH91" i="2"/>
  <c r="AI96" i="2"/>
  <c r="AI103" i="2"/>
  <c r="AK113" i="2"/>
  <c r="AF139" i="2"/>
  <c r="BK167" i="2"/>
  <c r="AV21" i="2"/>
  <c r="AM21" i="2"/>
  <c r="BL21" i="2"/>
  <c r="BJ21" i="2"/>
  <c r="AG22" i="2"/>
  <c r="AF22" i="2"/>
  <c r="BJ22" i="2"/>
  <c r="AV22" i="2"/>
  <c r="AK50" i="2"/>
  <c r="BM50" i="2"/>
  <c r="AD50" i="2"/>
  <c r="BL50" i="2"/>
  <c r="AC50" i="2"/>
  <c r="BN50" i="2"/>
  <c r="BJ50" i="2"/>
  <c r="BA171" i="2"/>
  <c r="AM171" i="2"/>
  <c r="AK171" i="2"/>
  <c r="BM171" i="2"/>
  <c r="BI171" i="2"/>
  <c r="AI171" i="2"/>
  <c r="BN171" i="2"/>
  <c r="BL171" i="2"/>
  <c r="BN15" i="2"/>
  <c r="AF15" i="2"/>
  <c r="BI15" i="2"/>
  <c r="AT15" i="2"/>
  <c r="BM15" i="2"/>
  <c r="BK19" i="2"/>
  <c r="AD19" i="2"/>
  <c r="BL19" i="2"/>
  <c r="AC19" i="2"/>
  <c r="BI19" i="2"/>
  <c r="BN19" i="2"/>
  <c r="AE21" i="2"/>
  <c r="AE22" i="2"/>
  <c r="AG50" i="2"/>
  <c r="AW67" i="2"/>
  <c r="AV67" i="2"/>
  <c r="AM67" i="2"/>
  <c r="BL67" i="2"/>
  <c r="BJ67" i="2"/>
  <c r="AG68" i="2"/>
  <c r="AH68" i="2"/>
  <c r="AF68" i="2"/>
  <c r="BJ68" i="2"/>
  <c r="AV68" i="2"/>
  <c r="AM72" i="2"/>
  <c r="BL72" i="2"/>
  <c r="AC72" i="2"/>
  <c r="AH72" i="2"/>
  <c r="AG72" i="2"/>
  <c r="AF72" i="2"/>
  <c r="AD72" i="2"/>
  <c r="BA106" i="2"/>
  <c r="AM106" i="2"/>
  <c r="AK106" i="2"/>
  <c r="BA120" i="2"/>
  <c r="AK120" i="2"/>
  <c r="AH137" i="2"/>
  <c r="BN137" i="2"/>
  <c r="AG137" i="2"/>
  <c r="AV138" i="2"/>
  <c r="BM137" i="2"/>
  <c r="AF137" i="2"/>
  <c r="BK137" i="2"/>
  <c r="BJ137" i="2"/>
  <c r="BI137" i="2"/>
  <c r="AM137" i="2"/>
  <c r="AI137" i="2"/>
  <c r="BN149" i="2"/>
  <c r="BM149" i="2"/>
  <c r="AK149" i="2"/>
  <c r="BJ149" i="2"/>
  <c r="BI149" i="2"/>
  <c r="AM153" i="2"/>
  <c r="AK153" i="2"/>
  <c r="AI153" i="2"/>
  <c r="BJ153" i="2"/>
  <c r="BI153" i="2"/>
  <c r="BI172" i="2"/>
  <c r="BA172" i="2"/>
  <c r="AM172" i="2"/>
  <c r="BN172" i="2"/>
  <c r="BM172" i="2"/>
  <c r="AI172" i="2"/>
  <c r="BL172" i="2"/>
  <c r="BK8" i="2"/>
  <c r="AE15" i="2"/>
  <c r="AD16" i="2"/>
  <c r="AG17" i="2"/>
  <c r="AH18" i="2"/>
  <c r="AG19" i="2"/>
  <c r="AD20" i="2"/>
  <c r="AH21" i="2"/>
  <c r="AM22" i="2"/>
  <c r="AD27" i="2"/>
  <c r="AC28" i="2"/>
  <c r="AD29" i="2"/>
  <c r="AC30" i="2"/>
  <c r="AT32" i="2"/>
  <c r="AM32" i="2"/>
  <c r="BM32" i="2"/>
  <c r="AC32" i="2"/>
  <c r="BK32" i="2"/>
  <c r="BN33" i="2"/>
  <c r="AF33" i="2"/>
  <c r="BM33" i="2"/>
  <c r="AE33" i="2"/>
  <c r="BJ33" i="2"/>
  <c r="AW33" i="2"/>
  <c r="AC34" i="2"/>
  <c r="AC35" i="2"/>
  <c r="AV50" i="2"/>
  <c r="BM52" i="2"/>
  <c r="AC66" i="2"/>
  <c r="AE67" i="2"/>
  <c r="AE68" i="2"/>
  <c r="AI70" i="2"/>
  <c r="AM70" i="2"/>
  <c r="BJ70" i="2"/>
  <c r="BI70" i="2"/>
  <c r="AF70" i="2"/>
  <c r="AD70" i="2"/>
  <c r="AE71" i="2"/>
  <c r="AK72" i="2"/>
  <c r="BI73" i="2"/>
  <c r="AD91" i="2"/>
  <c r="AK96" i="2"/>
  <c r="AK103" i="2"/>
  <c r="BA113" i="2"/>
  <c r="BA121" i="2"/>
  <c r="AM121" i="2"/>
  <c r="AK121" i="2"/>
  <c r="AI121" i="2"/>
  <c r="AE137" i="2"/>
  <c r="BA149" i="2"/>
  <c r="BL153" i="2"/>
  <c r="BK172" i="2"/>
  <c r="BN7" i="2"/>
  <c r="AF7" i="2"/>
  <c r="BJ7" i="2"/>
  <c r="AU7" i="2"/>
  <c r="BM7" i="2"/>
  <c r="AG15" i="2"/>
  <c r="AE16" i="2"/>
  <c r="AK17" i="2"/>
  <c r="AM18" i="2"/>
  <c r="AH19" i="2"/>
  <c r="AE20" i="2"/>
  <c r="AK21" i="2"/>
  <c r="BI22" i="2"/>
  <c r="BN25" i="2"/>
  <c r="AD25" i="2"/>
  <c r="BM25" i="2"/>
  <c r="AC25" i="2"/>
  <c r="BK25" i="2"/>
  <c r="AE27" i="2"/>
  <c r="AF28" i="2"/>
  <c r="AE29" i="2"/>
  <c r="AE30" i="2"/>
  <c r="AD32" i="2"/>
  <c r="AC33" i="2"/>
  <c r="AD34" i="2"/>
  <c r="AD35" i="2"/>
  <c r="AM39" i="2"/>
  <c r="AZ39" i="2"/>
  <c r="AI39" i="2"/>
  <c r="AK42" i="2"/>
  <c r="AW50" i="2"/>
  <c r="AK65" i="2"/>
  <c r="BN65" i="2"/>
  <c r="AE65" i="2"/>
  <c r="BM65" i="2"/>
  <c r="AD65" i="2"/>
  <c r="BL65" i="2"/>
  <c r="BJ65" i="2"/>
  <c r="AE66" i="2"/>
  <c r="AF67" i="2"/>
  <c r="AI68" i="2"/>
  <c r="AC70" i="2"/>
  <c r="AH71" i="2"/>
  <c r="AW72" i="2"/>
  <c r="BJ73" i="2"/>
  <c r="BI83" i="2"/>
  <c r="AF83" i="2"/>
  <c r="AK83" i="2"/>
  <c r="AH83" i="2"/>
  <c r="BK83" i="2"/>
  <c r="AV83" i="2"/>
  <c r="AE91" i="2"/>
  <c r="AM96" i="2"/>
  <c r="AK122" i="2"/>
  <c r="AI122" i="2"/>
  <c r="AK137" i="2"/>
  <c r="BK149" i="2"/>
  <c r="BM153" i="2"/>
  <c r="BJ173" i="2"/>
  <c r="BI173" i="2"/>
  <c r="BA173" i="2"/>
  <c r="AK173" i="2"/>
  <c r="BM173" i="2"/>
  <c r="BL173" i="2"/>
  <c r="BI8" i="2"/>
  <c r="AM8" i="2"/>
  <c r="AH8" i="2"/>
  <c r="BM8" i="2"/>
  <c r="AH15" i="2"/>
  <c r="AF16" i="2"/>
  <c r="AV17" i="2"/>
  <c r="AT18" i="2"/>
  <c r="AK19" i="2"/>
  <c r="AF20" i="2"/>
  <c r="BI21" i="2"/>
  <c r="BK22" i="2"/>
  <c r="AF27" i="2"/>
  <c r="AG28" i="2"/>
  <c r="AF29" i="2"/>
  <c r="AK30" i="2"/>
  <c r="AE34" i="2"/>
  <c r="AE35" i="2"/>
  <c r="BI50" i="2"/>
  <c r="AV52" i="2"/>
  <c r="AM52" i="2"/>
  <c r="AK52" i="2"/>
  <c r="BL52" i="2"/>
  <c r="BJ52" i="2"/>
  <c r="AG53" i="2"/>
  <c r="AF53" i="2"/>
  <c r="BN53" i="2"/>
  <c r="AE53" i="2"/>
  <c r="BJ53" i="2"/>
  <c r="AW53" i="2"/>
  <c r="BN63" i="2"/>
  <c r="AF63" i="2"/>
  <c r="AW63" i="2"/>
  <c r="AV63" i="2"/>
  <c r="AC63" i="2"/>
  <c r="BL63" i="2"/>
  <c r="AF66" i="2"/>
  <c r="AG67" i="2"/>
  <c r="AK68" i="2"/>
  <c r="AI71" i="2"/>
  <c r="BI72" i="2"/>
  <c r="BK73" i="2"/>
  <c r="AF91" i="2"/>
  <c r="BA111" i="2"/>
  <c r="AI111" i="2"/>
  <c r="AM118" i="2"/>
  <c r="BA118" i="2"/>
  <c r="AI128" i="2"/>
  <c r="AH128" i="2"/>
  <c r="AG128" i="2"/>
  <c r="BJ128" i="2"/>
  <c r="AE128" i="2"/>
  <c r="AD128" i="2"/>
  <c r="AU128" i="2"/>
  <c r="AK128" i="2"/>
  <c r="BL131" i="2"/>
  <c r="AE131" i="2"/>
  <c r="BK131" i="2"/>
  <c r="AD131" i="2"/>
  <c r="BJ131" i="2"/>
  <c r="AC131" i="2"/>
  <c r="AG131" i="2"/>
  <c r="BN131" i="2"/>
  <c r="BM131" i="2"/>
  <c r="AI131" i="2"/>
  <c r="AF131" i="2"/>
  <c r="AI145" i="2"/>
  <c r="AH145" i="2"/>
  <c r="AG145" i="2"/>
  <c r="AF145" i="2"/>
  <c r="AZ145" i="2"/>
  <c r="AM145" i="2"/>
  <c r="BK145" i="2"/>
  <c r="BI145" i="2"/>
  <c r="AK145" i="2"/>
  <c r="BL149" i="2"/>
  <c r="BN153" i="2"/>
  <c r="BA162" i="2"/>
  <c r="AM162" i="2"/>
  <c r="AK162" i="2"/>
  <c r="BI162" i="2"/>
  <c r="BN162" i="2"/>
  <c r="N176" i="2"/>
  <c r="AM6" i="2"/>
  <c r="BL6" i="2"/>
  <c r="BK14" i="2"/>
  <c r="AK24" i="2"/>
  <c r="AH24" i="2"/>
  <c r="BL24" i="2"/>
  <c r="AV62" i="2"/>
  <c r="BL62" i="2"/>
  <c r="AD62" i="2"/>
  <c r="BK62" i="2"/>
  <c r="AC62" i="2"/>
  <c r="BN62" i="2"/>
  <c r="AH79" i="2"/>
  <c r="AK79" i="2"/>
  <c r="AG79" i="2"/>
  <c r="AF79" i="2"/>
  <c r="BM79" i="2"/>
  <c r="BN157" i="2"/>
  <c r="BM157" i="2"/>
  <c r="AI157" i="2"/>
  <c r="BJ157" i="2"/>
  <c r="BI157" i="2"/>
  <c r="AM161" i="2"/>
  <c r="AK161" i="2"/>
  <c r="AI161" i="2"/>
  <c r="BJ161" i="2"/>
  <c r="BI161" i="2"/>
  <c r="BK26" i="2"/>
  <c r="BJ26" i="2"/>
  <c r="BN26" i="2"/>
  <c r="AE38" i="2"/>
  <c r="AW38" i="2"/>
  <c r="AM38" i="2"/>
  <c r="BN48" i="2"/>
  <c r="AE48" i="2"/>
  <c r="AM48" i="2"/>
  <c r="AK48" i="2"/>
  <c r="BJ49" i="2"/>
  <c r="AG49" i="2"/>
  <c r="AF49" i="2"/>
  <c r="BN49" i="2"/>
  <c r="AF62" i="2"/>
  <c r="BJ64" i="2"/>
  <c r="AH64" i="2"/>
  <c r="AG64" i="2"/>
  <c r="BN64" i="2"/>
  <c r="AD79" i="2"/>
  <c r="AM114" i="2"/>
  <c r="AK114" i="2"/>
  <c r="AI114" i="2"/>
  <c r="AM157" i="2"/>
  <c r="BK161" i="2"/>
  <c r="BK174" i="2"/>
  <c r="BJ174" i="2"/>
  <c r="BI174" i="2"/>
  <c r="BM174" i="2"/>
  <c r="BA174" i="2"/>
  <c r="AM174" i="2"/>
  <c r="BK31" i="2"/>
  <c r="BK37" i="2"/>
  <c r="BN43" i="2"/>
  <c r="AF43" i="2"/>
  <c r="BK43" i="2"/>
  <c r="BJ75" i="2"/>
  <c r="AH75" i="2"/>
  <c r="BM75" i="2"/>
  <c r="BM85" i="2"/>
  <c r="AD85" i="2"/>
  <c r="BL85" i="2"/>
  <c r="BI85" i="2"/>
  <c r="AW86" i="2"/>
  <c r="AV86" i="2"/>
  <c r="AM86" i="2"/>
  <c r="BI86" i="2"/>
  <c r="BN86" i="2"/>
  <c r="BA97" i="2"/>
  <c r="AM97" i="2"/>
  <c r="AK97" i="2"/>
  <c r="BN148" i="2"/>
  <c r="BM148" i="2"/>
  <c r="BL148" i="2"/>
  <c r="BN156" i="2"/>
  <c r="BM156" i="2"/>
  <c r="BL156" i="2"/>
  <c r="BL43" i="2"/>
  <c r="BJ47" i="2"/>
  <c r="AC75" i="2"/>
  <c r="BN75" i="2"/>
  <c r="AC85" i="2"/>
  <c r="AC86" i="2"/>
  <c r="AG87" i="2"/>
  <c r="BN87" i="2"/>
  <c r="AF87" i="2"/>
  <c r="BM87" i="2"/>
  <c r="AE87" i="2"/>
  <c r="AX87" i="2"/>
  <c r="AI97" i="2"/>
  <c r="BA116" i="2"/>
  <c r="AM116" i="2"/>
  <c r="AM130" i="2"/>
  <c r="AK130" i="2"/>
  <c r="AI130" i="2"/>
  <c r="AG130" i="2"/>
  <c r="BM130" i="2"/>
  <c r="AV134" i="2"/>
  <c r="AM134" i="2"/>
  <c r="AK134" i="2"/>
  <c r="AE134" i="2"/>
  <c r="BM134" i="2"/>
  <c r="AI148" i="2"/>
  <c r="AI156" i="2"/>
  <c r="BI163" i="2"/>
  <c r="BA163" i="2"/>
  <c r="AM163" i="2"/>
  <c r="BM163" i="2"/>
  <c r="BK69" i="2"/>
  <c r="BN77" i="2"/>
  <c r="AE77" i="2"/>
  <c r="BL77" i="2"/>
  <c r="BL84" i="2"/>
  <c r="AH92" i="2"/>
  <c r="AG92" i="2"/>
  <c r="AF92" i="2"/>
  <c r="BN92" i="2"/>
  <c r="BA104" i="2"/>
  <c r="AM104" i="2"/>
  <c r="BM135" i="2"/>
  <c r="AF135" i="2"/>
  <c r="BL135" i="2"/>
  <c r="AE135" i="2"/>
  <c r="BK135" i="2"/>
  <c r="AD135" i="2"/>
  <c r="BI136" i="2"/>
  <c r="AM136" i="2"/>
  <c r="AK136" i="2"/>
  <c r="BN136" i="2"/>
  <c r="AH141" i="2"/>
  <c r="AG141" i="2"/>
  <c r="BN141" i="2"/>
  <c r="AF141" i="2"/>
  <c r="BM141" i="2"/>
  <c r="BL165" i="2"/>
  <c r="BK165" i="2"/>
  <c r="BJ165" i="2"/>
  <c r="BK90" i="2"/>
  <c r="AV127" i="2"/>
  <c r="BJ129" i="2"/>
  <c r="AZ144" i="2"/>
  <c r="AC90" i="2"/>
  <c r="BL90" i="2"/>
  <c r="AI95" i="2"/>
  <c r="BI127" i="2"/>
  <c r="BI142" i="2"/>
  <c r="AC144" i="2"/>
  <c r="BI144" i="2"/>
  <c r="AI152" i="2"/>
  <c r="AI160" i="2"/>
  <c r="AD90" i="2"/>
  <c r="AC127" i="2"/>
  <c r="AD129" i="2"/>
  <c r="AC142" i="2"/>
  <c r="AD144" i="2"/>
  <c r="C51" i="1" l="1"/>
  <c r="V13" i="9"/>
  <c r="AS93" i="6"/>
  <c r="BA92" i="6"/>
  <c r="K19" i="1" s="1"/>
  <c r="N19" i="1" s="1"/>
  <c r="BC92" i="6"/>
  <c r="U32" i="11"/>
  <c r="F32" i="11" s="1"/>
  <c r="C14" i="1" s="1"/>
  <c r="BC54" i="10"/>
  <c r="AP55" i="10"/>
  <c r="BD54" i="10"/>
  <c r="AN55" i="10"/>
  <c r="AL55" i="10"/>
  <c r="AZ92" i="6"/>
  <c r="J19" i="1" s="1"/>
  <c r="AM93" i="6"/>
  <c r="BD92" i="6"/>
  <c r="AK93" i="6"/>
  <c r="BE92" i="6"/>
  <c r="BG92" i="6"/>
  <c r="BH92" i="6"/>
  <c r="AP93" i="6"/>
  <c r="AW92" i="6"/>
  <c r="G19" i="1" s="1"/>
  <c r="AV92" i="6"/>
  <c r="F19" i="1" s="1"/>
  <c r="AB94" i="6"/>
  <c r="N20" i="1" s="1"/>
  <c r="BF92" i="6"/>
  <c r="AU92" i="6"/>
  <c r="AX92" i="6"/>
  <c r="H19" i="1" s="1"/>
  <c r="AO93" i="6"/>
  <c r="G51" i="1"/>
  <c r="J51" i="1"/>
  <c r="AR54" i="10"/>
  <c r="AZ54" i="10"/>
  <c r="BA54" i="10"/>
  <c r="AU54" i="10"/>
  <c r="H30" i="1" s="1"/>
  <c r="AT54" i="10"/>
  <c r="G30" i="1" s="1"/>
  <c r="AV54" i="10"/>
  <c r="I30" i="1" s="1"/>
  <c r="BB54" i="10"/>
  <c r="AW54" i="10"/>
  <c r="J30" i="1" s="1"/>
  <c r="AO55" i="10"/>
  <c r="AY54" i="10"/>
  <c r="AJ55" i="10"/>
  <c r="AM55" i="10"/>
  <c r="AA56" i="10"/>
  <c r="N30" i="1" s="1"/>
  <c r="AK55" i="10"/>
  <c r="AS54" i="10"/>
  <c r="F30" i="1" s="1"/>
  <c r="M53" i="7"/>
  <c r="C22" i="1" s="1"/>
  <c r="AL93" i="6"/>
  <c r="AQ93" i="6"/>
  <c r="AY92" i="6"/>
  <c r="I19" i="1" s="1"/>
  <c r="AR93" i="6"/>
  <c r="AC94" i="6"/>
  <c r="N93" i="6" s="1"/>
  <c r="C17" i="1" s="1"/>
  <c r="BG65" i="4"/>
  <c r="BC65" i="4"/>
  <c r="AX67" i="4"/>
  <c r="AI65" i="4"/>
  <c r="F51" i="1"/>
  <c r="BF65" i="4"/>
  <c r="AC65" i="4"/>
  <c r="AH65" i="4"/>
  <c r="AJ65" i="4"/>
  <c r="M66" i="4" s="1"/>
  <c r="C12" i="1" s="1"/>
  <c r="AV67" i="4"/>
  <c r="AE65" i="4"/>
  <c r="AS67" i="4"/>
  <c r="AB65" i="4"/>
  <c r="B51" i="1"/>
  <c r="L51" i="1"/>
  <c r="BE65" i="4"/>
  <c r="D51" i="1"/>
  <c r="T32" i="11"/>
  <c r="AM54" i="8"/>
  <c r="AV53" i="8"/>
  <c r="AU53" i="8"/>
  <c r="AN54" i="8"/>
  <c r="BB53" i="8"/>
  <c r="AI54" i="8"/>
  <c r="AT53" i="8"/>
  <c r="BC53" i="8"/>
  <c r="AJ54" i="8"/>
  <c r="AS53" i="8"/>
  <c r="AK54" i="8"/>
  <c r="BA53" i="8"/>
  <c r="AZ53" i="8"/>
  <c r="AY53" i="8"/>
  <c r="AQ53" i="8"/>
  <c r="AB54" i="8"/>
  <c r="M54" i="8" s="1"/>
  <c r="C23" i="1" s="1"/>
  <c r="Z55" i="8"/>
  <c r="AX53" i="8"/>
  <c r="AL54" i="8"/>
  <c r="AR53" i="8"/>
  <c r="BE52" i="7"/>
  <c r="AX52" i="7"/>
  <c r="AS52" i="7"/>
  <c r="AW52" i="7"/>
  <c r="AL53" i="7"/>
  <c r="AZ52" i="7"/>
  <c r="AN53" i="7"/>
  <c r="AM53" i="7"/>
  <c r="BA52" i="7"/>
  <c r="AK53" i="7"/>
  <c r="AB54" i="7"/>
  <c r="AV52" i="7"/>
  <c r="AO53" i="7"/>
  <c r="BB52" i="7"/>
  <c r="AT52" i="7"/>
  <c r="BC52" i="7"/>
  <c r="AP53" i="7"/>
  <c r="BD52" i="7"/>
  <c r="AU52" i="7"/>
  <c r="AD71" i="5"/>
  <c r="AC71" i="5"/>
  <c r="F72" i="5" s="1"/>
  <c r="C13" i="1" s="1"/>
  <c r="AB71" i="5"/>
  <c r="AD65" i="4"/>
  <c r="AF65" i="4"/>
  <c r="E51" i="1"/>
  <c r="M51" i="1"/>
  <c r="BH65" i="4"/>
  <c r="BD65" i="4"/>
  <c r="AA65" i="4"/>
  <c r="AU67" i="4"/>
  <c r="AT67" i="4"/>
  <c r="AR67" i="4"/>
  <c r="BF101" i="3"/>
  <c r="AH101" i="3"/>
  <c r="AJ101" i="3"/>
  <c r="BK101" i="3"/>
  <c r="AF101" i="3"/>
  <c r="BJ101" i="3"/>
  <c r="AE101" i="3"/>
  <c r="BH101" i="3"/>
  <c r="BG101" i="3"/>
  <c r="AC101" i="3"/>
  <c r="AK101" i="3"/>
  <c r="AG101" i="3"/>
  <c r="AL101" i="3"/>
  <c r="M102" i="3" s="1"/>
  <c r="BI101" i="3"/>
  <c r="AD101" i="3"/>
  <c r="AT178" i="2"/>
  <c r="AX178" i="2"/>
  <c r="AI176" i="2"/>
  <c r="AH179" i="2" s="1"/>
  <c r="K14" i="1" s="1"/>
  <c r="AW178" i="2"/>
  <c r="AH176" i="2"/>
  <c r="BM176" i="2"/>
  <c r="BK176" i="2"/>
  <c r="AE176" i="2"/>
  <c r="AD176" i="2"/>
  <c r="AK178" i="2"/>
  <c r="AF176" i="2"/>
  <c r="AG176" i="2"/>
  <c r="BI176" i="2"/>
  <c r="AM178" i="2"/>
  <c r="N177" i="2" s="1"/>
  <c r="BA178" i="2"/>
  <c r="BN176" i="2"/>
  <c r="BJ176" i="2"/>
  <c r="AC176" i="2"/>
  <c r="AY178" i="2"/>
  <c r="AV178" i="2"/>
  <c r="BL176" i="2"/>
  <c r="AZ178" i="2"/>
  <c r="AU178" i="2"/>
  <c r="AI102" i="3" l="1"/>
  <c r="N14" i="1"/>
  <c r="K24" i="1"/>
  <c r="N24" i="1" s="1"/>
  <c r="F14" i="9"/>
  <c r="AB93" i="6"/>
  <c r="N18" i="1" s="1"/>
  <c r="E18" i="1" s="1"/>
  <c r="E19" i="1"/>
  <c r="AA55" i="10"/>
  <c r="N29" i="1" s="1"/>
  <c r="E30" i="1"/>
  <c r="C25" i="1"/>
  <c r="AA67" i="4"/>
  <c r="AZ67" i="4"/>
  <c r="I24" i="1"/>
  <c r="J24" i="1"/>
  <c r="H24" i="1"/>
  <c r="G24" i="1"/>
  <c r="N25" i="1"/>
  <c r="Z54" i="8"/>
  <c r="F24" i="1"/>
  <c r="E24" i="1"/>
  <c r="B47" i="1"/>
  <c r="AB53" i="7"/>
  <c r="N15" i="1"/>
  <c r="E14" i="1"/>
  <c r="J14" i="1"/>
  <c r="F14" i="1"/>
  <c r="G14" i="1"/>
  <c r="D47" i="1"/>
  <c r="C47" i="1"/>
  <c r="H47" i="1"/>
  <c r="C11" i="1"/>
  <c r="C15" i="1" s="1"/>
  <c r="E47" i="1"/>
  <c r="F47" i="1"/>
  <c r="I14" i="1"/>
  <c r="H14" i="1"/>
  <c r="AB179" i="2"/>
  <c r="N13" i="1" l="1"/>
  <c r="E13" i="1" s="1"/>
  <c r="N9" i="1"/>
  <c r="K9" i="1"/>
  <c r="I18" i="1"/>
  <c r="J18" i="1"/>
  <c r="G18" i="1"/>
  <c r="F18" i="1"/>
  <c r="H18" i="1"/>
  <c r="F29" i="1"/>
  <c r="E29" i="1"/>
  <c r="H29" i="1"/>
  <c r="J29" i="1"/>
  <c r="I29" i="1"/>
  <c r="G29" i="1"/>
  <c r="B7" i="1"/>
  <c r="E9" i="1"/>
  <c r="G9" i="1"/>
  <c r="I9" i="1"/>
  <c r="F9" i="1"/>
  <c r="H9" i="1"/>
  <c r="J9" i="1"/>
  <c r="N10" i="1"/>
  <c r="N23" i="1"/>
  <c r="I23" i="1" s="1"/>
  <c r="I13" i="1" l="1"/>
  <c r="N8" i="1"/>
  <c r="H46" i="1" s="1"/>
  <c r="J23" i="1"/>
  <c r="E23" i="1"/>
  <c r="F23" i="1"/>
  <c r="G23" i="1"/>
  <c r="H23" i="1"/>
  <c r="F13" i="1"/>
  <c r="H13" i="1"/>
  <c r="G13" i="1"/>
  <c r="J13" i="1"/>
  <c r="I8" i="1" l="1"/>
  <c r="H8" i="1"/>
  <c r="G8" i="1"/>
  <c r="E8" i="1"/>
  <c r="B46" i="1"/>
  <c r="E46" i="1"/>
  <c r="F8" i="1"/>
  <c r="F46" i="1"/>
  <c r="J8" i="1"/>
  <c r="D46" i="1"/>
  <c r="C4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S2" authorId="0" shapeId="0" xr:uid="{00000000-0006-0000-0100-000001000000}">
      <text>
        <r>
          <rPr>
            <sz val="9"/>
            <rFont val="Times New Roman"/>
            <charset val="204"/>
          </rPr>
          <t xml:space="preserve">FOR INDOOR USE ONLY
</t>
        </r>
      </text>
    </comment>
    <comment ref="T2" authorId="0" shapeId="0" xr:uid="{00000000-0006-0000-0100-000002000000}">
      <text>
        <r>
          <rPr>
            <sz val="9"/>
            <rFont val="Times New Roman"/>
            <charset val="204"/>
          </rPr>
          <t xml:space="preserve">FOR INDOOR USE ONLY
</t>
        </r>
      </text>
    </comment>
    <comment ref="U2" authorId="0" shapeId="0" xr:uid="{00000000-0006-0000-0100-000003000000}">
      <text>
        <r>
          <rPr>
            <sz val="9"/>
            <rFont val="Times New Roman"/>
            <charset val="204"/>
          </rPr>
          <t xml:space="preserve">FOR INDOOR USE ONLY
</t>
        </r>
      </text>
    </comment>
    <comment ref="V2" authorId="0" shapeId="0" xr:uid="{00000000-0006-0000-0100-000004000000}">
      <text>
        <r>
          <rPr>
            <sz val="9"/>
            <rFont val="Times New Roman"/>
            <charset val="204"/>
          </rPr>
          <t xml:space="preserve">FOR INDOOR USE ONLY
</t>
        </r>
      </text>
    </comment>
    <comment ref="X2" authorId="0" shapeId="0" xr:uid="{00000000-0006-0000-0100-000005000000}">
      <text>
        <r>
          <rPr>
            <sz val="9"/>
            <rFont val="Times New Roman"/>
            <charset val="204"/>
          </rPr>
          <t xml:space="preserve">FOR INDOOR USE ONLY
</t>
        </r>
      </text>
    </comment>
    <comment ref="Y2" authorId="0" shapeId="0" xr:uid="{00000000-0006-0000-0100-000006000000}">
      <text>
        <r>
          <rPr>
            <sz val="9"/>
            <rFont val="Times New Roman"/>
            <charset val="204"/>
          </rPr>
          <t xml:space="preserve">FOR INDOOR USE ONLY
</t>
        </r>
      </text>
    </comment>
    <comment ref="Z2" authorId="0" shapeId="0" xr:uid="{00000000-0006-0000-0100-000007000000}">
      <text>
        <r>
          <rPr>
            <sz val="9"/>
            <rFont val="Times New Roman"/>
            <charset val="204"/>
          </rPr>
          <t xml:space="preserve">FOR INDOOR USE ONLY
</t>
        </r>
      </text>
    </comment>
    <comment ref="W3" authorId="0" shapeId="0" xr:uid="{00000000-0006-0000-0100-000009000000}">
      <text>
        <r>
          <rPr>
            <sz val="9"/>
            <rFont val="Times New Roman"/>
            <charset val="204"/>
          </rPr>
          <t>Indoor use only!</t>
        </r>
      </text>
    </comment>
    <comment ref="X3" authorId="0" shapeId="0" xr:uid="{00000000-0006-0000-0100-00000A000000}">
      <text>
        <r>
          <rPr>
            <sz val="9"/>
            <rFont val="Times New Roman"/>
            <charset val="204"/>
          </rPr>
          <t>Indoor use only!</t>
        </r>
      </text>
    </comment>
    <comment ref="Y3" authorId="0" shapeId="0" xr:uid="{00000000-0006-0000-0100-00000B000000}">
      <text>
        <r>
          <rPr>
            <sz val="9"/>
            <rFont val="Times New Roman"/>
            <charset val="204"/>
          </rPr>
          <t>Indoor use only!</t>
        </r>
      </text>
    </comment>
    <comment ref="Z3" authorId="0" shapeId="0" xr:uid="{00000000-0006-0000-0100-00000C000000}">
      <text>
        <r>
          <rPr>
            <sz val="9"/>
            <rFont val="Times New Roman"/>
            <charset val="204"/>
          </rPr>
          <t>Indoor use only!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R2" authorId="0" shapeId="0" xr:uid="{FAFF119C-8B91-40AD-84FC-E1DC4F7B221C}">
      <text>
        <r>
          <rPr>
            <sz val="9"/>
            <rFont val="Times New Roman"/>
            <charset val="204"/>
          </rPr>
          <t xml:space="preserve">FOR INDOOR USE ONLY
</t>
        </r>
      </text>
    </comment>
    <comment ref="S2" authorId="0" shapeId="0" xr:uid="{D29349EF-4789-46FC-9C59-F07DA0202A66}">
      <text>
        <r>
          <rPr>
            <sz val="9"/>
            <rFont val="Times New Roman"/>
            <charset val="204"/>
          </rPr>
          <t xml:space="preserve">FOR INDOOR USE ONLY
</t>
        </r>
      </text>
    </comment>
    <comment ref="T2" authorId="0" shapeId="0" xr:uid="{9DF38AAF-8AB5-402B-9436-0BB184623133}">
      <text>
        <r>
          <rPr>
            <sz val="9"/>
            <rFont val="Times New Roman"/>
            <charset val="204"/>
          </rPr>
          <t xml:space="preserve">FOR INDOOR USE ONLY
</t>
        </r>
      </text>
    </comment>
    <comment ref="U2" authorId="0" shapeId="0" xr:uid="{B3B7DCB2-0723-4097-B551-162EE8F5FE77}">
      <text>
        <r>
          <rPr>
            <sz val="9"/>
            <rFont val="Times New Roman"/>
            <charset val="204"/>
          </rPr>
          <t xml:space="preserve">FOR INDOOR USE ONLY
</t>
        </r>
      </text>
    </comment>
    <comment ref="W2" authorId="0" shapeId="0" xr:uid="{1F47B5E2-8C72-4417-AA01-4CA20419B419}">
      <text>
        <r>
          <rPr>
            <sz val="9"/>
            <rFont val="Times New Roman"/>
            <charset val="204"/>
          </rPr>
          <t xml:space="preserve">FOR INDOOR USE ONLY
</t>
        </r>
      </text>
    </comment>
    <comment ref="X2" authorId="0" shapeId="0" xr:uid="{615E7DEE-ECD9-45C6-AAB3-F6069D1CE5CD}">
      <text>
        <r>
          <rPr>
            <sz val="9"/>
            <rFont val="Times New Roman"/>
            <charset val="204"/>
          </rPr>
          <t xml:space="preserve">FOR INDOOR USE ONLY
</t>
        </r>
      </text>
    </comment>
    <comment ref="Y2" authorId="0" shapeId="0" xr:uid="{4CE24964-87C8-4ADE-9C6C-96FF1287D478}">
      <text>
        <r>
          <rPr>
            <sz val="9"/>
            <rFont val="Times New Roman"/>
            <charset val="204"/>
          </rPr>
          <t xml:space="preserve">FOR INDOOR USE ONLY
</t>
        </r>
      </text>
    </comment>
    <comment ref="Z2" authorId="0" shapeId="0" xr:uid="{F308839E-0652-45D1-8980-896D3EFE870F}">
      <text>
        <r>
          <rPr>
            <sz val="9"/>
            <rFont val="Times New Roman"/>
            <charset val="204"/>
          </rPr>
          <t xml:space="preserve">FOR INDOOR USE ONLY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R2" authorId="0" shapeId="0" xr:uid="{B6489F56-5624-428D-9854-5882263B024D}">
      <text>
        <r>
          <rPr>
            <sz val="9"/>
            <rFont val="Times New Roman"/>
            <charset val="204"/>
          </rPr>
          <t xml:space="preserve">FOR INDOOR USE ONLY
</t>
        </r>
      </text>
    </comment>
    <comment ref="S2" authorId="0" shapeId="0" xr:uid="{1C8FC1C3-F565-45EF-AF22-7E51F22932AA}">
      <text>
        <r>
          <rPr>
            <sz val="9"/>
            <rFont val="Times New Roman"/>
            <charset val="204"/>
          </rPr>
          <t xml:space="preserve">FOR INDOOR USE ONLY
</t>
        </r>
      </text>
    </comment>
    <comment ref="T2" authorId="0" shapeId="0" xr:uid="{EBDD079B-9F0C-4EDB-9271-9AFF7D6A37BE}">
      <text>
        <r>
          <rPr>
            <sz val="9"/>
            <rFont val="Times New Roman"/>
            <charset val="204"/>
          </rPr>
          <t xml:space="preserve">FOR INDOOR USE ONLY
</t>
        </r>
      </text>
    </comment>
    <comment ref="V2" authorId="0" shapeId="0" xr:uid="{32FCFD55-B6C7-4978-B048-EF9FD8ECD238}">
      <text>
        <r>
          <rPr>
            <sz val="9"/>
            <rFont val="Times New Roman"/>
            <charset val="204"/>
          </rPr>
          <t xml:space="preserve">FOR INDOOR USE ONLY
</t>
        </r>
      </text>
    </comment>
    <comment ref="W2" authorId="0" shapeId="0" xr:uid="{59EF65F2-0F0F-4CC5-9100-FB7E95D8C9ED}">
      <text>
        <r>
          <rPr>
            <sz val="9"/>
            <rFont val="Times New Roman"/>
            <charset val="204"/>
          </rPr>
          <t xml:space="preserve">FOR INDOOR USE ONLY
</t>
        </r>
      </text>
    </comment>
    <comment ref="X2" authorId="0" shapeId="0" xr:uid="{E503E492-5DDA-4F1C-BED1-4428D70C09EF}">
      <text>
        <r>
          <rPr>
            <sz val="9"/>
            <rFont val="Times New Roman"/>
            <charset val="204"/>
          </rPr>
          <t xml:space="preserve">FOR INDOOR USE ONLY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L2" authorId="0" shapeId="0" xr:uid="{E809546F-1E7B-4E4B-99AB-5F11896D7A2E}">
      <text>
        <r>
          <rPr>
            <sz val="9"/>
            <rFont val="Times New Roman"/>
            <charset val="204"/>
          </rPr>
          <t>Set Currency</t>
        </r>
      </text>
    </comment>
    <comment ref="M2" authorId="0" shapeId="0" xr:uid="{2EC21D07-386E-4534-9F81-3EAADE9A3CC1}">
      <text>
        <r>
          <rPr>
            <sz val="9"/>
            <rFont val="Times New Roman"/>
            <charset val="204"/>
          </rPr>
          <t xml:space="preserve">FOR INDOOR USE ONLY
</t>
        </r>
      </text>
    </comment>
    <comment ref="R2" authorId="0" shapeId="0" xr:uid="{64107C85-72A9-4C87-9B5D-191B0A60E3FA}">
      <text>
        <r>
          <rPr>
            <sz val="9"/>
            <rFont val="Times New Roman"/>
            <charset val="204"/>
          </rPr>
          <t xml:space="preserve">FOR INDOOR USE ONLY
</t>
        </r>
      </text>
    </comment>
    <comment ref="S2" authorId="0" shapeId="0" xr:uid="{7DF82AB2-ECAF-4EF6-8E0A-CDFD3EA69FB2}">
      <text>
        <r>
          <rPr>
            <sz val="9"/>
            <rFont val="Times New Roman"/>
            <charset val="204"/>
          </rPr>
          <t xml:space="preserve">FOR INDOOR USE ONLY
</t>
        </r>
      </text>
    </comment>
    <comment ref="T2" authorId="0" shapeId="0" xr:uid="{ED548216-9568-4F49-99DB-733C63B4A158}">
      <text>
        <r>
          <rPr>
            <sz val="9"/>
            <rFont val="Times New Roman"/>
            <charset val="204"/>
          </rPr>
          <t xml:space="preserve">FOR INDOOR USE ONLY
</t>
        </r>
      </text>
    </comment>
    <comment ref="X2" authorId="0" shapeId="0" xr:uid="{83B92734-C44E-4B7C-A9AC-9BF8B80A7692}">
      <text>
        <r>
          <rPr>
            <sz val="9"/>
            <rFont val="Times New Roman"/>
            <charset val="204"/>
          </rPr>
          <t xml:space="preserve">FOR INDOOR USE ONLY
</t>
        </r>
      </text>
    </comment>
    <comment ref="Y2" authorId="0" shapeId="0" xr:uid="{F9C9004D-90AD-4100-A79F-04338DFAA487}">
      <text>
        <r>
          <rPr>
            <sz val="9"/>
            <rFont val="Times New Roman"/>
            <charset val="204"/>
          </rPr>
          <t xml:space="preserve">FOR INDOOR USE ONLY
</t>
        </r>
      </text>
    </comment>
    <comment ref="AB2" authorId="0" shapeId="0" xr:uid="{8D26577F-7669-4207-A80E-EE9B0AFA07AC}">
      <text>
        <r>
          <rPr>
            <sz val="9"/>
            <rFont val="Times New Roman"/>
            <charset val="204"/>
          </rPr>
          <t xml:space="preserve">FOR INDOOR USE ONLY
</t>
        </r>
      </text>
    </comment>
    <comment ref="X3" authorId="0" shapeId="0" xr:uid="{34236DFB-82BE-47FB-9267-B5BD3386D763}">
      <text>
        <r>
          <rPr>
            <sz val="9"/>
            <rFont val="Times New Roman"/>
            <charset val="204"/>
          </rPr>
          <t>Indoor use only!</t>
        </r>
      </text>
    </comment>
    <comment ref="Y3" authorId="0" shapeId="0" xr:uid="{E82F557B-541A-4293-8A5D-E2A0BE421788}">
      <text>
        <r>
          <rPr>
            <sz val="9"/>
            <rFont val="Times New Roman"/>
            <charset val="204"/>
          </rPr>
          <t>Indoor use only!</t>
        </r>
      </text>
    </comment>
    <comment ref="Z3" authorId="0" shapeId="0" xr:uid="{43249298-72DC-4E9E-9531-D8E2A73AD0DE}">
      <text>
        <r>
          <rPr>
            <sz val="9"/>
            <rFont val="Times New Roman"/>
            <charset val="204"/>
          </rPr>
          <t>Indoor use only!</t>
        </r>
      </text>
    </comment>
    <comment ref="AA3" authorId="0" shapeId="0" xr:uid="{5238EC9C-979B-4FF1-9193-46CC6B5DFD43}">
      <text>
        <r>
          <rPr>
            <sz val="9"/>
            <rFont val="Times New Roman"/>
            <charset val="204"/>
          </rPr>
          <t>Indoor use only!</t>
        </r>
      </text>
    </comment>
    <comment ref="AB3" authorId="0" shapeId="0" xr:uid="{50A04133-4970-4C70-A708-8A9FBC8EC061}">
      <text>
        <r>
          <rPr>
            <sz val="9"/>
            <rFont val="Times New Roman"/>
            <charset val="204"/>
          </rPr>
          <t>Indoor use only!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R2" authorId="0" shapeId="0" xr:uid="{DE1E1A18-0BD9-4789-876E-198E89A49A59}">
      <text>
        <r>
          <rPr>
            <sz val="9"/>
            <rFont val="Times New Roman"/>
            <charset val="204"/>
          </rPr>
          <t xml:space="preserve">FOR INDOOR USE ONLY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
  </authors>
  <commentList>
    <comment ref="P2" authorId="0" shapeId="0" xr:uid="{00000000-0006-0000-0800-000001000000}">
      <text>
        <r>
          <rPr>
            <sz val="9"/>
            <rFont val="Times New Roman"/>
            <charset val="204"/>
          </rPr>
          <t xml:space="preserve">FOR INDOOR USE ONLY
</t>
        </r>
      </text>
    </comment>
    <comment ref="Q2" authorId="0" shapeId="0" xr:uid="{00000000-0006-0000-0800-000002000000}">
      <text>
        <r>
          <rPr>
            <sz val="9"/>
            <rFont val="Times New Roman"/>
            <charset val="204"/>
          </rPr>
          <t xml:space="preserve">FOR INDOOR USE ONLY
</t>
        </r>
      </text>
    </comment>
    <comment ref="R2" authorId="0" shapeId="0" xr:uid="{00000000-0006-0000-0800-000003000000}">
      <text>
        <r>
          <rPr>
            <sz val="9"/>
            <rFont val="Times New Roman"/>
            <charset val="204"/>
          </rPr>
          <t xml:space="preserve">FOR INDOOR USE ONLY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K2" authorId="0" shapeId="0" xr:uid="{00000000-0006-0000-0A00-000001000000}">
      <text>
        <r>
          <rPr>
            <sz val="9"/>
            <rFont val="Times New Roman"/>
            <charset val="204"/>
          </rPr>
          <t>Set Currency</t>
        </r>
      </text>
    </comment>
    <comment ref="P2" authorId="0" shapeId="0" xr:uid="{00000000-0006-0000-0A00-000002000000}">
      <text>
        <r>
          <rPr>
            <sz val="9"/>
            <rFont val="Times New Roman"/>
            <charset val="204"/>
          </rPr>
          <t xml:space="preserve">FOR INDOOR USE ONLY
</t>
        </r>
      </text>
    </comment>
    <comment ref="Q2" authorId="0" shapeId="0" xr:uid="{00000000-0006-0000-0A00-000003000000}">
      <text>
        <r>
          <rPr>
            <sz val="9"/>
            <rFont val="Times New Roman"/>
            <charset val="204"/>
          </rPr>
          <t xml:space="preserve">FOR INDOOR USE ONLY
</t>
        </r>
      </text>
    </comment>
    <comment ref="R2" authorId="0" shapeId="0" xr:uid="{00000000-0006-0000-0A00-000004000000}">
      <text>
        <r>
          <rPr>
            <sz val="9"/>
            <rFont val="Times New Roman"/>
            <charset val="204"/>
          </rPr>
          <t xml:space="preserve">FOR INDOOR USE ONLY
</t>
        </r>
      </text>
    </comment>
    <comment ref="O3" authorId="0" shapeId="0" xr:uid="{00000000-0006-0000-0A00-000006000000}">
      <text>
        <r>
          <rPr>
            <sz val="9"/>
            <rFont val="Times New Roman"/>
            <charset val="204"/>
          </rPr>
          <t>Indoor use only!</t>
        </r>
      </text>
    </comment>
    <comment ref="P3" authorId="0" shapeId="0" xr:uid="{00000000-0006-0000-0A00-000007000000}">
      <text>
        <r>
          <rPr>
            <sz val="9"/>
            <rFont val="Times New Roman"/>
            <charset val="204"/>
          </rPr>
          <t>Indoor use only!</t>
        </r>
      </text>
    </comment>
    <comment ref="Q3" authorId="0" shapeId="0" xr:uid="{00000000-0006-0000-0A00-000008000000}">
      <text>
        <r>
          <rPr>
            <sz val="9"/>
            <rFont val="Times New Roman"/>
            <charset val="204"/>
          </rPr>
          <t>Indoor use only!</t>
        </r>
      </text>
    </comment>
    <comment ref="R3" authorId="0" shapeId="0" xr:uid="{00000000-0006-0000-0A00-000009000000}">
      <text>
        <r>
          <rPr>
            <sz val="9"/>
            <rFont val="Times New Roman"/>
            <charset val="204"/>
          </rPr>
          <t>Indoor use only!</t>
        </r>
      </text>
    </comment>
  </commentList>
</comments>
</file>

<file path=xl/sharedStrings.xml><?xml version="1.0" encoding="utf-8"?>
<sst xmlns="http://schemas.openxmlformats.org/spreadsheetml/2006/main" count="2478" uniqueCount="817">
  <si>
    <t>Please fill in Customer Information</t>
  </si>
  <si>
    <t>Company Name ::</t>
  </si>
  <si>
    <t xml:space="preserve"> </t>
  </si>
  <si>
    <t>Company Address ::</t>
  </si>
  <si>
    <t>VAT number ::</t>
  </si>
  <si>
    <t xml:space="preserve">     </t>
  </si>
  <si>
    <t>Delivery address ::</t>
  </si>
  <si>
    <t>Contact person and tel No ::</t>
  </si>
  <si>
    <r>
      <rPr>
        <b/>
        <sz val="10"/>
        <rFont val="Arial"/>
        <charset val="204"/>
      </rPr>
      <t xml:space="preserve">TOTAL AMOUNT: </t>
    </r>
    <r>
      <rPr>
        <b/>
        <sz val="10"/>
        <color rgb="FFFF0000"/>
        <rFont val="Arial"/>
        <charset val="204"/>
      </rPr>
      <t>without VAT</t>
    </r>
  </si>
  <si>
    <t>All brands</t>
  </si>
  <si>
    <t>XS</t>
  </si>
  <si>
    <t>S</t>
  </si>
  <si>
    <t>M</t>
  </si>
  <si>
    <t>L</t>
  </si>
  <si>
    <t>XL</t>
  </si>
  <si>
    <t>MEGA</t>
  </si>
  <si>
    <t>Volumes</t>
  </si>
  <si>
    <t>Selection Details</t>
  </si>
  <si>
    <t>%</t>
  </si>
  <si>
    <t xml:space="preserve">Total Holds::  </t>
  </si>
  <si>
    <t>pcs</t>
  </si>
  <si>
    <t>Total Volumes::</t>
  </si>
  <si>
    <t xml:space="preserve">Total Weight::  </t>
  </si>
  <si>
    <t>kg</t>
  </si>
  <si>
    <t>HRT by Artist and HRT polyester:</t>
  </si>
  <si>
    <t>HRT PU:</t>
  </si>
  <si>
    <t>HRT holds</t>
  </si>
  <si>
    <t>HRT volumes;</t>
  </si>
  <si>
    <t>Training &amp; bolts</t>
  </si>
  <si>
    <t>HRT Total Price:</t>
  </si>
  <si>
    <t>Boulder Special Total Price:</t>
  </si>
  <si>
    <t>Boulder Special</t>
  </si>
  <si>
    <t>Fiction polyester:</t>
  </si>
  <si>
    <t>Fiction holds</t>
  </si>
  <si>
    <t>Fiction PU:</t>
  </si>
  <si>
    <t>Fiction volumes:</t>
  </si>
  <si>
    <t>Fiction Total price:</t>
  </si>
  <si>
    <t>300 Holds Total Price:</t>
  </si>
  <si>
    <t>300 holds</t>
  </si>
  <si>
    <t>DISCLAIMER</t>
  </si>
  <si>
    <r>
      <rPr>
        <b/>
        <sz val="10"/>
        <rFont val="Arial"/>
        <charset val="204"/>
      </rPr>
      <t xml:space="preserve">Color nuance :
</t>
    </r>
    <r>
      <rPr>
        <sz val="11"/>
        <color theme="1"/>
        <rFont val="Calibri"/>
        <charset val="134"/>
        <scheme val="minor"/>
      </rPr>
      <t xml:space="preserve">Colors may vary in nuance when ordered in different materials - polyester, oplyurethane or GRP. A small variation may also be present for the same color within the same material range – when ordered during different time-periods.
</t>
    </r>
    <r>
      <rPr>
        <b/>
        <sz val="10"/>
        <rFont val="Arial"/>
        <charset val="204"/>
      </rPr>
      <t xml:space="preserve">General UV stability :
</t>
    </r>
    <r>
      <rPr>
        <sz val="11"/>
        <color theme="1"/>
        <rFont val="Calibri"/>
        <charset val="134"/>
        <scheme val="minor"/>
      </rPr>
      <t xml:space="preserve">Fluorescent colors ( incl. Violet ), are signiicantly prone to fading when exposed to direct sunlight and we strongly recommend - holds colored with such pigments not to be used outdoors
</t>
    </r>
    <r>
      <rPr>
        <b/>
        <sz val="10"/>
        <rFont val="Arial"/>
        <charset val="204"/>
      </rPr>
      <t xml:space="preserve">PU change of color  </t>
    </r>
    <r>
      <rPr>
        <sz val="11"/>
        <color theme="1"/>
        <rFont val="Calibri"/>
        <charset val="134"/>
        <scheme val="minor"/>
      </rPr>
      <t>When exposed to direct sunlight Polyurethane holds (incl.Compozit and GIGA holds) tend to change their color to more pastel and ivory/brown nuances .Valid for all colors.
HRT has the right to make changes in this price-list without any notice</t>
    </r>
  </si>
  <si>
    <t>Holds type</t>
  </si>
  <si>
    <t>foot</t>
  </si>
  <si>
    <t>jugs</t>
  </si>
  <si>
    <t>pockets</t>
  </si>
  <si>
    <t>edges</t>
  </si>
  <si>
    <t>pinches</t>
  </si>
  <si>
    <t>slopers</t>
  </si>
  <si>
    <t>Colors - only for the holds</t>
  </si>
  <si>
    <t>White (1)</t>
  </si>
  <si>
    <t>Yellow (2)</t>
  </si>
  <si>
    <t>Green (4)</t>
  </si>
  <si>
    <t>Red (5)</t>
  </si>
  <si>
    <t>Orange (6)</t>
  </si>
  <si>
    <t>Blue  (7)</t>
  </si>
  <si>
    <t>Grey (9)</t>
  </si>
  <si>
    <t>Black (10)</t>
  </si>
  <si>
    <t>Violet/ lilac
(16)</t>
  </si>
  <si>
    <t>Fluoro orange (11)</t>
  </si>
  <si>
    <t>Fluoro green (12)</t>
  </si>
  <si>
    <t>Fluoro  pink (13)</t>
  </si>
  <si>
    <t>Fluoro yellow (14)</t>
  </si>
  <si>
    <t>Number of holds</t>
  </si>
  <si>
    <t>HRT BY ARTIST</t>
  </si>
  <si>
    <t>Holds Size</t>
  </si>
  <si>
    <t>Please Choose Colors for the Sets</t>
  </si>
  <si>
    <t>Colors for Indoor Use only</t>
  </si>
  <si>
    <t>view all colors</t>
  </si>
  <si>
    <t>Holds' Size</t>
  </si>
  <si>
    <t>Holds' Types- default</t>
  </si>
  <si>
    <t>SCR</t>
  </si>
  <si>
    <t>CH</t>
  </si>
  <si>
    <t>Holds' Type in the order</t>
  </si>
  <si>
    <t>Reff. No.</t>
  </si>
  <si>
    <t>Grip type</t>
  </si>
  <si>
    <t>View set picture</t>
  </si>
  <si>
    <t>pcs of holds in the set</t>
  </si>
  <si>
    <t>Mega</t>
  </si>
  <si>
    <t>volumes</t>
  </si>
  <si>
    <t>Price in EUR</t>
  </si>
  <si>
    <t>Set #</t>
  </si>
  <si>
    <t>Green (4 for PE; US16-16 for PU)</t>
  </si>
  <si>
    <t>Orange (6 forPE; US14-01 for PU )</t>
  </si>
  <si>
    <t>Weight (kg.)</t>
  </si>
  <si>
    <t>Volume</t>
  </si>
  <si>
    <t>Xl</t>
  </si>
  <si>
    <t xml:space="preserve">Mega </t>
  </si>
  <si>
    <t>Total weight (kg)</t>
  </si>
  <si>
    <t>Total volume</t>
  </si>
  <si>
    <t>Total 
Amount</t>
  </si>
  <si>
    <t>Bolts for the Sets</t>
  </si>
  <si>
    <t>»</t>
  </si>
  <si>
    <t>«</t>
  </si>
  <si>
    <t>SAP ID</t>
  </si>
  <si>
    <t>view</t>
  </si>
  <si>
    <t>EUR Price</t>
  </si>
  <si>
    <t>VIDEO PRESENTATIONS</t>
  </si>
  <si>
    <t>Definitions XS</t>
  </si>
  <si>
    <t>Echolot -  XS-bolt on</t>
  </si>
  <si>
    <t>Pompeian atoms XS- round</t>
  </si>
  <si>
    <t>Requiems and dreams-pinches XS</t>
  </si>
  <si>
    <t>Orientals- XS</t>
  </si>
  <si>
    <t xml:space="preserve">Globes - S </t>
  </si>
  <si>
    <t>foot holds</t>
  </si>
  <si>
    <t>Permits-micro edges S</t>
  </si>
  <si>
    <t>Hermits-crimps S</t>
  </si>
  <si>
    <t>crimps</t>
  </si>
  <si>
    <t>Dancers in the arc-edges S</t>
  </si>
  <si>
    <t>Princes of darkness-edges S</t>
  </si>
  <si>
    <t>Dragonbreed - round edges S</t>
  </si>
  <si>
    <t>VIEW</t>
  </si>
  <si>
    <t xml:space="preserve">Pawns - S </t>
  </si>
  <si>
    <t>round edges</t>
  </si>
  <si>
    <t>Shadooms-edges M</t>
  </si>
  <si>
    <t>Prisonms-incut edges M</t>
  </si>
  <si>
    <t>Dragonfruit - round edges M</t>
  </si>
  <si>
    <t>Pawns - M</t>
  </si>
  <si>
    <t>positive round edges</t>
  </si>
  <si>
    <t>Siddpathos-multy edges M and L</t>
  </si>
  <si>
    <t>Oddyssoy-slopy crimps-mixed</t>
  </si>
  <si>
    <t>Narkosiskiss-slopy edges XL</t>
  </si>
  <si>
    <t>Magister ludi-slopy edges Mega- PU hollowback</t>
  </si>
  <si>
    <t>Camelions child-slopy edges Mega - PU hollowback</t>
  </si>
  <si>
    <t>Eros and ion-goody edges XL  Mega</t>
  </si>
  <si>
    <t>Pressence-pinches M</t>
  </si>
  <si>
    <t>Fluturs-Pinches L</t>
  </si>
  <si>
    <t>Organtics-Pinches XL</t>
  </si>
  <si>
    <t>Falcon eagle and snake Pinches Mega- PU hollowback</t>
  </si>
  <si>
    <t xml:space="preserve">Мicroscopics - M  </t>
  </si>
  <si>
    <t>mini jugs</t>
  </si>
  <si>
    <t>Qnightship-jugs M</t>
  </si>
  <si>
    <t>Elder brothers-Jugs L</t>
  </si>
  <si>
    <t>Ervulotion-Jugs XL</t>
  </si>
  <si>
    <t>Monast-airy-Jugs Mega</t>
  </si>
  <si>
    <t>Quarks for muster mark-pockets mixed-PU</t>
  </si>
  <si>
    <t>Stigmatata - PU - hollowback</t>
  </si>
  <si>
    <t>Pockets mega</t>
  </si>
  <si>
    <t>Scaramour 1 - PU- hollowback</t>
  </si>
  <si>
    <t>Pocket volume</t>
  </si>
  <si>
    <t>Scaramour 2 - PU- hollowback</t>
  </si>
  <si>
    <t>Scaramour 3 - PU- hollowback</t>
  </si>
  <si>
    <t>Scaramour 4 - PU- hollowback</t>
  </si>
  <si>
    <t>Exxams - Double crimps</t>
  </si>
  <si>
    <t>Digmatism - M L XL</t>
  </si>
  <si>
    <t>Promoticons - big slopy edges Mega</t>
  </si>
  <si>
    <t>Soulace - big flat edges Mega</t>
  </si>
  <si>
    <t>Dragonbread - round edges Mega</t>
  </si>
  <si>
    <t>Beams 1- L</t>
  </si>
  <si>
    <t>Beams 2- L</t>
  </si>
  <si>
    <t xml:space="preserve">Bishops - Mega  </t>
  </si>
  <si>
    <t>long positive round edges</t>
  </si>
  <si>
    <t xml:space="preserve">Jolly jumpers - Mega  </t>
  </si>
  <si>
    <t>big positive round edges</t>
  </si>
  <si>
    <t xml:space="preserve">Skylophons - Mega </t>
  </si>
  <si>
    <t>long edges</t>
  </si>
  <si>
    <t>Supernova - roof jugs Mega</t>
  </si>
  <si>
    <t>roof jugs</t>
  </si>
  <si>
    <t>DARIO STEFANOU - OMICRON</t>
  </si>
  <si>
    <t>Omicron - xs - PU - screw</t>
  </si>
  <si>
    <t>Omicron - M - PU</t>
  </si>
  <si>
    <t>pinches/edges</t>
  </si>
  <si>
    <t>Omicron - L - PU</t>
  </si>
  <si>
    <t>Omicron - XL 1 - PU- hollowback</t>
  </si>
  <si>
    <t>Omicron - XL 2 - PU- hollowback</t>
  </si>
  <si>
    <t>Omicron - Mega 1 - PU- hollowback</t>
  </si>
  <si>
    <t>Omicron - Mega 2 - PU- hollowback</t>
  </si>
  <si>
    <t>Omicron - Mega 3 - PU- hollowback</t>
  </si>
  <si>
    <t>Omicron - Mega 4 - PU- hollowback</t>
  </si>
  <si>
    <t>edges/slopers</t>
  </si>
  <si>
    <t>Omicron - Volume 1 - PU- hollowback</t>
  </si>
  <si>
    <t>Omicron - Volume 2 - PU- hollowback</t>
  </si>
  <si>
    <t>Omicron - Volume 3 - PU- hollowback</t>
  </si>
  <si>
    <t>Omicron - Volume 4 - PU- hollowback</t>
  </si>
  <si>
    <t>Omicron - Volume 5 - PU- hollowback</t>
  </si>
  <si>
    <t>Omicron - Volumes 4 and 5 set</t>
  </si>
  <si>
    <t>NIKOLA PETROV - SPARTAN</t>
  </si>
  <si>
    <t>Spartan- XS 1 - screw on</t>
  </si>
  <si>
    <t>Spartan - XS 2 - screw on</t>
  </si>
  <si>
    <t>Spartan crimps M - screw on</t>
  </si>
  <si>
    <t>Spartan edges Mscrew on/ bolt on</t>
  </si>
  <si>
    <t>Spartan incuts M and L</t>
  </si>
  <si>
    <t>Spartan incuts XL</t>
  </si>
  <si>
    <t>Spartan incuts Mega</t>
  </si>
  <si>
    <t>Spartan - Edges Mega</t>
  </si>
  <si>
    <t>Spartan - Jugs L</t>
  </si>
  <si>
    <t>Spartan - Jugs mega</t>
  </si>
  <si>
    <t>Spartan-pinches M</t>
  </si>
  <si>
    <t>Spartan - Pinches Mega 1</t>
  </si>
  <si>
    <t>Spartan - Pinches Mega 2</t>
  </si>
  <si>
    <t>Spartan - Pinches Minivolume 1</t>
  </si>
  <si>
    <t>Spartan - Pinches Minivolume 2</t>
  </si>
  <si>
    <t>Spartan Slopers M</t>
  </si>
  <si>
    <t>Spartan Slopers L</t>
  </si>
  <si>
    <t>Spartan Slopers Mega</t>
  </si>
  <si>
    <t>GRP ( FIBERGLASS) VOLUMES</t>
  </si>
  <si>
    <t>Spartan GRP 1 - jug</t>
  </si>
  <si>
    <t xml:space="preserve">jug </t>
  </si>
  <si>
    <t>Spartan GRP 2 - jug</t>
  </si>
  <si>
    <t>Spartan GRP 3 - jug</t>
  </si>
  <si>
    <t>Spartan GRP 4 - jug</t>
  </si>
  <si>
    <t>Spartan GRP 5 - jug</t>
  </si>
  <si>
    <t>Spartan GRP 6 - jug</t>
  </si>
  <si>
    <t>Spartan GRP 7 - edge</t>
  </si>
  <si>
    <t xml:space="preserve">edge </t>
  </si>
  <si>
    <t>Spartan GRP 8 - edge</t>
  </si>
  <si>
    <t>Spartan GRP 9 - edge</t>
  </si>
  <si>
    <t>Spartan GRP 10 - edge</t>
  </si>
  <si>
    <t>Spartan GRP 11 - edge</t>
  </si>
  <si>
    <t>Spartan GRP 12 - edge</t>
  </si>
  <si>
    <t>Spartan GRP 13 -sloper</t>
  </si>
  <si>
    <t>sloper</t>
  </si>
  <si>
    <t>Spartan GRP 14 - sloper</t>
  </si>
  <si>
    <t>Spartan GRP 15 - sloper</t>
  </si>
  <si>
    <t>Spartan GRP 16 - sloper</t>
  </si>
  <si>
    <t>Spartan GRP 17 - sloper</t>
  </si>
  <si>
    <t>Spartan GRP 18 - sloper</t>
  </si>
  <si>
    <t>Spartan GRP 19 - sloper</t>
  </si>
  <si>
    <t>Spartan GRP 20 - pinch - 13670</t>
  </si>
  <si>
    <t>pinch</t>
  </si>
  <si>
    <t>Spartan GRP 21 - pinch - 13671</t>
  </si>
  <si>
    <t>Spartan GRP 22 - pinch - 13672</t>
  </si>
  <si>
    <t>Spartan GRP 23 - pinch - 13673</t>
  </si>
  <si>
    <t>Spartan GRP 24 - pinch - 13674</t>
  </si>
  <si>
    <t>Spartan GRP 25 - pinch - 13675</t>
  </si>
  <si>
    <t>Spartan GRP 26 - pinch - 13676</t>
  </si>
  <si>
    <t>Spartan GRP 27 - pinch - 13677</t>
  </si>
  <si>
    <t>Spartan GRP 28 - pinch - 13678</t>
  </si>
  <si>
    <t>SIMON FAVROT - THE ABYSS</t>
  </si>
  <si>
    <t>The Abyss- xs-screw-on</t>
  </si>
  <si>
    <t>The abyss - S- screw-on</t>
  </si>
  <si>
    <t>The abyss - M1</t>
  </si>
  <si>
    <t>The abyss - M2</t>
  </si>
  <si>
    <t>The abyss - L2</t>
  </si>
  <si>
    <t>The abyss - L1</t>
  </si>
  <si>
    <t>The abyss - L3</t>
  </si>
  <si>
    <t>The Abyss - XL1</t>
  </si>
  <si>
    <t>The Abyss - XL2</t>
  </si>
  <si>
    <t>The Abyss - XL3</t>
  </si>
  <si>
    <t>The Abyss - XL4</t>
  </si>
  <si>
    <t>The Abyss - XL5</t>
  </si>
  <si>
    <t xml:space="preserve"> The abyss - XL6</t>
  </si>
  <si>
    <t>The abyss - XL7</t>
  </si>
  <si>
    <t>The abyss - XL8</t>
  </si>
  <si>
    <t>The abyss - Mega 1</t>
  </si>
  <si>
    <t>The Abyss - Mega 2</t>
  </si>
  <si>
    <t>sloper, edge</t>
  </si>
  <si>
    <t>The abyss - Mega 3</t>
  </si>
  <si>
    <t>The abyss - Mega 4</t>
  </si>
  <si>
    <t>The abyss - Mega 5</t>
  </si>
  <si>
    <t>The abyss - Mega 6</t>
  </si>
  <si>
    <t>The abyss - Mega 7</t>
  </si>
  <si>
    <t>The Abyss-vol 1 - dual tex</t>
  </si>
  <si>
    <t>The Abyss-vol 2 - dual tex</t>
  </si>
  <si>
    <t>The Abyss-vol 3 - dual tex</t>
  </si>
  <si>
    <t>edge</t>
  </si>
  <si>
    <t>The Abyss-vol 4 - dual tex</t>
  </si>
  <si>
    <t>The Abyss-vol 5 - dual tex</t>
  </si>
  <si>
    <t>jusg</t>
  </si>
  <si>
    <t>The Abyss-vol 6 - dual tex</t>
  </si>
  <si>
    <t>jug</t>
  </si>
  <si>
    <t>DAVID CROSS - ZAWN PATROL</t>
  </si>
  <si>
    <t>Zawn Patrol - GRP - 1</t>
  </si>
  <si>
    <t>edge/pinch</t>
  </si>
  <si>
    <t>Zawn Patrol - GRP - 2</t>
  </si>
  <si>
    <t>Zawn Patrol - GRP - 3</t>
  </si>
  <si>
    <t>Zawn Patrol - GRP - 4</t>
  </si>
  <si>
    <t>Zawn Patrol - GRP - 5</t>
  </si>
  <si>
    <t>Zawn Patrol - GRP - 6</t>
  </si>
  <si>
    <t>Zawn Patrol - GRP - 7</t>
  </si>
  <si>
    <t>Zawn Patrol - GRP - 8</t>
  </si>
  <si>
    <t>Zawn Patrol - GRP - 9</t>
  </si>
  <si>
    <t>Zawn Patrol - GRP - 10</t>
  </si>
  <si>
    <t>Zawn Patrol - GRP - 11</t>
  </si>
  <si>
    <t>Zawn Patrol - GRP - 12</t>
  </si>
  <si>
    <t>Zawn Patrol - GRP - 13</t>
  </si>
  <si>
    <t>Zawn Patrol - GRP - 14</t>
  </si>
  <si>
    <t>Zawn Patrol - GRP - 15</t>
  </si>
  <si>
    <t>Zawn Patrol - GRP - 16</t>
  </si>
  <si>
    <t>Zawn Patrol - GRP - 17</t>
  </si>
  <si>
    <t>Zawn Patrol - GRP - 18</t>
  </si>
  <si>
    <t>Zawn Patrol - GRP - 19</t>
  </si>
  <si>
    <t>total items</t>
  </si>
  <si>
    <t>Price - EUR</t>
  </si>
  <si>
    <t>PRICES WITHOUT VAT</t>
  </si>
  <si>
    <t>total holds</t>
  </si>
  <si>
    <t>total volumes</t>
  </si>
  <si>
    <t>Polyester</t>
  </si>
  <si>
    <t>Holds' Type</t>
  </si>
  <si>
    <t>DESIGNER SETS</t>
  </si>
  <si>
    <t>SCREWONS – XS</t>
  </si>
  <si>
    <t>ELEMENTS</t>
  </si>
  <si>
    <t>FRESCO 1</t>
  </si>
  <si>
    <t>Edges</t>
  </si>
  <si>
    <t>FRESCO 2</t>
  </si>
  <si>
    <t>edges, jugs</t>
  </si>
  <si>
    <t>FRESCO 3</t>
  </si>
  <si>
    <t>edges / jugs</t>
  </si>
  <si>
    <t>edges, pinches</t>
  </si>
  <si>
    <t>SURF UP</t>
  </si>
  <si>
    <t>SEA WORLD</t>
  </si>
  <si>
    <t>mixed grips</t>
  </si>
  <si>
    <t>JUNGLE</t>
  </si>
  <si>
    <t>mixed</t>
  </si>
  <si>
    <t>PLEASUREMAX</t>
  </si>
  <si>
    <t>sloper, jugs</t>
  </si>
  <si>
    <t>URBAN</t>
  </si>
  <si>
    <t>pinches, edges</t>
  </si>
  <si>
    <t>BRANIACS</t>
  </si>
  <si>
    <t>Slopers</t>
  </si>
  <si>
    <t>FONT</t>
  </si>
  <si>
    <t>GROOVY</t>
  </si>
  <si>
    <t>pinches, jugs</t>
  </si>
  <si>
    <t>SANDSTONE</t>
  </si>
  <si>
    <t>tova e poslednoto</t>
  </si>
  <si>
    <t xml:space="preserve">BULGES </t>
  </si>
  <si>
    <t>NEOPLASMA</t>
  </si>
  <si>
    <t>Slopers, jugs</t>
  </si>
  <si>
    <t>MALUMA</t>
  </si>
  <si>
    <t>JUG-A-LOT</t>
  </si>
  <si>
    <t>CRESCENT</t>
  </si>
  <si>
    <t>edges, slopers</t>
  </si>
  <si>
    <t>PULLERS</t>
  </si>
  <si>
    <t>DR.LEVINE</t>
  </si>
  <si>
    <t>ALIEN HEAD</t>
  </si>
  <si>
    <t>ALL YOU CAN EAT 1</t>
  </si>
  <si>
    <t>ALL YOU CAN EAT 2</t>
  </si>
  <si>
    <t>ALL YOU CAN EAT 3</t>
  </si>
  <si>
    <t>ALL YOU CAN EAT 4</t>
  </si>
  <si>
    <t>ALL YOU CAN EAT – CONE HEAD</t>
  </si>
  <si>
    <t>DESERT STALKER</t>
  </si>
  <si>
    <t xml:space="preserve">pinches </t>
  </si>
  <si>
    <t>WRINKLED</t>
  </si>
  <si>
    <t>TOXIC</t>
  </si>
  <si>
    <t>TARZAN</t>
  </si>
  <si>
    <t>SWISS GNEISS 1</t>
  </si>
  <si>
    <t>Slopers, edges</t>
  </si>
  <si>
    <t>EBOLA</t>
  </si>
  <si>
    <t>SWISS GNEISS 2</t>
  </si>
  <si>
    <t>BOOTIE CALL 1</t>
  </si>
  <si>
    <t>BOOTIE CALL 2</t>
  </si>
  <si>
    <t>WIND AND WATER 1</t>
  </si>
  <si>
    <t>ATLANTIS 1</t>
  </si>
  <si>
    <t>ATLANTIS 2</t>
  </si>
  <si>
    <t>WIND AND WATER 2</t>
  </si>
  <si>
    <t>PRETTY UGLY</t>
  </si>
  <si>
    <t>JAR JAR JUGS</t>
  </si>
  <si>
    <t>JABBA JUGS</t>
  </si>
  <si>
    <t>DUNE JUGS</t>
  </si>
  <si>
    <t>LUNAR WALK</t>
  </si>
  <si>
    <t>Stone Mushrooms</t>
  </si>
  <si>
    <t xml:space="preserve">ROOF RINGS       </t>
  </si>
  <si>
    <t xml:space="preserve">ROOF JUGS L      </t>
  </si>
  <si>
    <t xml:space="preserve">ROOF JUGS XL      </t>
  </si>
  <si>
    <t xml:space="preserve">SAND   BOOGIE   </t>
  </si>
  <si>
    <t xml:space="preserve">LAVA  S   </t>
  </si>
  <si>
    <t xml:space="preserve">AMMONITES   </t>
  </si>
  <si>
    <t xml:space="preserve">GLAIR    </t>
  </si>
  <si>
    <t>SETS BY GRIP</t>
  </si>
  <si>
    <t>Slopers L size</t>
  </si>
  <si>
    <t>Slopers M size</t>
  </si>
  <si>
    <t>Pockets Mega size</t>
  </si>
  <si>
    <t>Pockets XL size 1</t>
  </si>
  <si>
    <t>Pockets XL size 2</t>
  </si>
  <si>
    <t>Pockets M size 1</t>
  </si>
  <si>
    <t>Pockets M size 2</t>
  </si>
  <si>
    <t>Pockets L size</t>
  </si>
  <si>
    <t>Pinches M size 1</t>
  </si>
  <si>
    <t>Pinches M size 2</t>
  </si>
  <si>
    <t>Pinches L size 1</t>
  </si>
  <si>
    <t>Pinches L size 2</t>
  </si>
  <si>
    <t>Pinches XL size 1</t>
  </si>
  <si>
    <t>Pinches XL size 2</t>
  </si>
  <si>
    <t>Pinches Mega size 1</t>
  </si>
  <si>
    <t>Pinches Mega size 2</t>
  </si>
  <si>
    <t>Pinches Mega size 3</t>
  </si>
  <si>
    <t>Pinches Mega size 4</t>
  </si>
  <si>
    <t>Edges L size</t>
  </si>
  <si>
    <t>Edges M size 1</t>
  </si>
  <si>
    <t>Edges M size 2</t>
  </si>
  <si>
    <t>Edges M size 3</t>
  </si>
  <si>
    <t>Edges M size 4</t>
  </si>
  <si>
    <t>Jugs Mega size 1</t>
  </si>
  <si>
    <t xml:space="preserve">jugs </t>
  </si>
  <si>
    <t>Jugs Mega size 2</t>
  </si>
  <si>
    <t>Jugs Mega size 3</t>
  </si>
  <si>
    <t>Jugs Mega size 4</t>
  </si>
  <si>
    <t>Jugs Mega size 5</t>
  </si>
  <si>
    <t>Jugs XL size 1</t>
  </si>
  <si>
    <t>Jugs XL size 2</t>
  </si>
  <si>
    <t>Jugs L size 1</t>
  </si>
  <si>
    <t>Jugs L size 2</t>
  </si>
  <si>
    <t>Jugs L size 3</t>
  </si>
  <si>
    <t>Jugs L size 4</t>
  </si>
  <si>
    <t>Jugs L size 5</t>
  </si>
  <si>
    <t>Jugs M  size 1</t>
  </si>
  <si>
    <t>Jugs M  size 2</t>
  </si>
  <si>
    <t>Jugs M  size 3</t>
  </si>
  <si>
    <t>HRT SPEED HOLDS</t>
  </si>
  <si>
    <t>11509/12508</t>
  </si>
  <si>
    <r>
      <rPr>
        <b/>
        <sz val="9"/>
        <color rgb="FF000000"/>
        <rFont val="Arial"/>
        <charset val="204"/>
      </rPr>
      <t xml:space="preserve">HRT Speed route-10 m- </t>
    </r>
    <r>
      <rPr>
        <b/>
        <i/>
        <sz val="11"/>
        <color rgb="FFFF0000"/>
        <rFont val="Arial"/>
        <charset val="204"/>
      </rPr>
      <t>Polyurethane</t>
    </r>
  </si>
  <si>
    <t>21000735 и 21000736</t>
  </si>
  <si>
    <t>11511/12510</t>
  </si>
  <si>
    <r>
      <rPr>
        <b/>
        <sz val="9"/>
        <color rgb="FF000000"/>
        <rFont val="Arial"/>
        <charset val="204"/>
      </rPr>
      <t xml:space="preserve">HRT Speed route-15 m- </t>
    </r>
    <r>
      <rPr>
        <b/>
        <i/>
        <sz val="11"/>
        <color rgb="FFFF0000"/>
        <rFont val="Arial"/>
        <charset val="204"/>
      </rPr>
      <t>Polyurethane</t>
    </r>
  </si>
  <si>
    <t>21000737 и 21000738</t>
  </si>
  <si>
    <t>Information hold</t>
  </si>
  <si>
    <t>Total Items</t>
  </si>
  <si>
    <t>Price</t>
  </si>
  <si>
    <t>Total Bolts</t>
  </si>
  <si>
    <t>Total Holds</t>
  </si>
  <si>
    <t>ALL PRICES ARE EXCLUDING VAT TAXES</t>
  </si>
  <si>
    <t>Bolts are not included in the sets!
You can order them on page 4: Hardware</t>
  </si>
  <si>
    <t xml:space="preserve">POLYURETHANE </t>
  </si>
  <si>
    <t>Green US-16-16</t>
  </si>
  <si>
    <t>Orange US 14-01</t>
  </si>
  <si>
    <t>PU- SOLID AND HOLLOW-BACK</t>
  </si>
  <si>
    <r>
      <rPr>
        <b/>
        <sz val="9"/>
        <color rgb="FF000000"/>
        <rFont val="Arial"/>
        <charset val="204"/>
      </rPr>
      <t xml:space="preserve">SCREWONS – XS  </t>
    </r>
    <r>
      <rPr>
        <b/>
        <sz val="10"/>
        <color rgb="FFFF0000"/>
        <rFont val="Arial"/>
        <charset val="204"/>
      </rPr>
      <t>PU</t>
    </r>
  </si>
  <si>
    <r>
      <rPr>
        <b/>
        <sz val="9"/>
        <color rgb="FF000000"/>
        <rFont val="Arial"/>
        <charset val="204"/>
      </rPr>
      <t xml:space="preserve">ELEMENTS  </t>
    </r>
    <r>
      <rPr>
        <b/>
        <sz val="10"/>
        <color rgb="FFFF0000"/>
        <rFont val="Arial"/>
        <charset val="204"/>
      </rPr>
      <t>PU</t>
    </r>
  </si>
  <si>
    <r>
      <rPr>
        <b/>
        <sz val="9"/>
        <color rgb="FF000000"/>
        <rFont val="Arial"/>
        <charset val="204"/>
      </rPr>
      <t xml:space="preserve">FRESCO 1 </t>
    </r>
    <r>
      <rPr>
        <b/>
        <sz val="10"/>
        <color rgb="FFFF0000"/>
        <rFont val="Arial"/>
        <charset val="204"/>
      </rPr>
      <t>PU</t>
    </r>
  </si>
  <si>
    <r>
      <rPr>
        <b/>
        <sz val="9"/>
        <color rgb="FF000000"/>
        <rFont val="Arial"/>
        <charset val="204"/>
      </rPr>
      <t xml:space="preserve">FRESCO 2  </t>
    </r>
    <r>
      <rPr>
        <b/>
        <sz val="10"/>
        <color rgb="FFFF0000"/>
        <rFont val="Arial"/>
        <charset val="204"/>
      </rPr>
      <t>PU</t>
    </r>
  </si>
  <si>
    <r>
      <rPr>
        <b/>
        <sz val="9"/>
        <color rgb="FF000000"/>
        <rFont val="Arial"/>
        <charset val="204"/>
      </rPr>
      <t xml:space="preserve">SURF UP - </t>
    </r>
    <r>
      <rPr>
        <b/>
        <sz val="9"/>
        <color rgb="FFFF0000"/>
        <rFont val="Arial"/>
        <charset val="204"/>
      </rPr>
      <t>PU-HOLLOW BACK</t>
    </r>
  </si>
  <si>
    <r>
      <rPr>
        <b/>
        <sz val="9"/>
        <color rgb="FF000000"/>
        <rFont val="Arial"/>
        <charset val="204"/>
      </rPr>
      <t xml:space="preserve">SEA WORLD  </t>
    </r>
    <r>
      <rPr>
        <b/>
        <sz val="10"/>
        <color rgb="FFFF0000"/>
        <rFont val="Arial"/>
        <charset val="204"/>
      </rPr>
      <t>PU</t>
    </r>
  </si>
  <si>
    <r>
      <rPr>
        <b/>
        <sz val="9"/>
        <color rgb="FF000000"/>
        <rFont val="Arial"/>
        <charset val="204"/>
      </rPr>
      <t xml:space="preserve">JUNGLE  </t>
    </r>
    <r>
      <rPr>
        <b/>
        <sz val="10"/>
        <color rgb="FFFF0000"/>
        <rFont val="Arial"/>
        <charset val="204"/>
      </rPr>
      <t>PU</t>
    </r>
  </si>
  <si>
    <r>
      <rPr>
        <b/>
        <sz val="9"/>
        <color rgb="FF000000"/>
        <rFont val="Arial"/>
        <charset val="204"/>
      </rPr>
      <t xml:space="preserve">PLEASUREMAX  </t>
    </r>
    <r>
      <rPr>
        <b/>
        <sz val="9"/>
        <color rgb="FFFF0000"/>
        <rFont val="Arial"/>
        <charset val="204"/>
      </rPr>
      <t>PU HOLLOW-BACK</t>
    </r>
  </si>
  <si>
    <r>
      <rPr>
        <b/>
        <sz val="9"/>
        <color rgb="FF000000"/>
        <rFont val="Arial"/>
        <charset val="204"/>
      </rPr>
      <t xml:space="preserve">URBAN  </t>
    </r>
    <r>
      <rPr>
        <b/>
        <sz val="10"/>
        <color rgb="FFFF0000"/>
        <rFont val="Arial"/>
        <charset val="204"/>
      </rPr>
      <t>PU</t>
    </r>
  </si>
  <si>
    <r>
      <rPr>
        <b/>
        <sz val="9"/>
        <color rgb="FF000000"/>
        <rFont val="Arial"/>
        <charset val="204"/>
      </rPr>
      <t xml:space="preserve">BRANIACS  </t>
    </r>
    <r>
      <rPr>
        <b/>
        <sz val="9"/>
        <color rgb="FFFF0000"/>
        <rFont val="Arial"/>
        <charset val="204"/>
      </rPr>
      <t>PU HOLLOW-BACK</t>
    </r>
  </si>
  <si>
    <r>
      <rPr>
        <b/>
        <sz val="9"/>
        <color rgb="FF000000"/>
        <rFont val="Arial"/>
        <charset val="204"/>
      </rPr>
      <t xml:space="preserve">GROOVY  </t>
    </r>
    <r>
      <rPr>
        <b/>
        <sz val="10"/>
        <color rgb="FFFF0000"/>
        <rFont val="Arial"/>
        <charset val="204"/>
      </rPr>
      <t>PU</t>
    </r>
  </si>
  <si>
    <r>
      <rPr>
        <b/>
        <sz val="9"/>
        <color rgb="FF000000"/>
        <rFont val="Arial"/>
        <charset val="204"/>
      </rPr>
      <t xml:space="preserve">SANDSTONE  </t>
    </r>
    <r>
      <rPr>
        <b/>
        <sz val="9"/>
        <color rgb="FFFF0000"/>
        <rFont val="Arial"/>
        <charset val="204"/>
      </rPr>
      <t>PU HOLLOW-BACK</t>
    </r>
  </si>
  <si>
    <r>
      <rPr>
        <b/>
        <sz val="9"/>
        <color rgb="FF000000"/>
        <rFont val="Arial"/>
        <charset val="204"/>
      </rPr>
      <t xml:space="preserve">BULGES  </t>
    </r>
    <r>
      <rPr>
        <b/>
        <sz val="10"/>
        <color rgb="FFFF0000"/>
        <rFont val="Arial"/>
        <charset val="204"/>
      </rPr>
      <t xml:space="preserve">PU </t>
    </r>
  </si>
  <si>
    <r>
      <rPr>
        <b/>
        <sz val="9"/>
        <color rgb="FF000000"/>
        <rFont val="Arial"/>
        <charset val="204"/>
      </rPr>
      <t xml:space="preserve">MALUMA  </t>
    </r>
    <r>
      <rPr>
        <b/>
        <sz val="10"/>
        <color rgb="FFFF0000"/>
        <rFont val="Arial"/>
        <charset val="204"/>
      </rPr>
      <t xml:space="preserve">PU </t>
    </r>
  </si>
  <si>
    <r>
      <rPr>
        <b/>
        <sz val="9"/>
        <color rgb="FF000000"/>
        <rFont val="Arial"/>
        <charset val="204"/>
      </rPr>
      <t xml:space="preserve">JUG-A-LOT  </t>
    </r>
    <r>
      <rPr>
        <b/>
        <sz val="10"/>
        <color rgb="FFFF0000"/>
        <rFont val="Arial"/>
        <charset val="204"/>
      </rPr>
      <t xml:space="preserve">PU </t>
    </r>
  </si>
  <si>
    <r>
      <rPr>
        <b/>
        <sz val="9"/>
        <color rgb="FF000000"/>
        <rFont val="Arial"/>
        <charset val="204"/>
      </rPr>
      <t xml:space="preserve">CRESCENT  </t>
    </r>
    <r>
      <rPr>
        <b/>
        <sz val="10"/>
        <color rgb="FFFF0000"/>
        <rFont val="Arial"/>
        <charset val="204"/>
      </rPr>
      <t>PU</t>
    </r>
  </si>
  <si>
    <r>
      <rPr>
        <b/>
        <sz val="9"/>
        <color rgb="FF000000"/>
        <rFont val="Arial"/>
        <charset val="204"/>
      </rPr>
      <t xml:space="preserve">PULLERS  </t>
    </r>
    <r>
      <rPr>
        <b/>
        <sz val="10"/>
        <color rgb="FFFF0000"/>
        <rFont val="Arial"/>
        <charset val="204"/>
      </rPr>
      <t>PU</t>
    </r>
  </si>
  <si>
    <r>
      <rPr>
        <b/>
        <sz val="9"/>
        <color rgb="FF000000"/>
        <rFont val="Arial"/>
        <charset val="204"/>
      </rPr>
      <t xml:space="preserve">DR.LEVINE  </t>
    </r>
    <r>
      <rPr>
        <b/>
        <sz val="10"/>
        <color rgb="FFFF0000"/>
        <rFont val="Arial"/>
        <charset val="204"/>
      </rPr>
      <t>PU</t>
    </r>
  </si>
  <si>
    <r>
      <rPr>
        <b/>
        <sz val="9"/>
        <color rgb="FF000000"/>
        <rFont val="Arial"/>
        <charset val="204"/>
      </rPr>
      <t xml:space="preserve">ALIEN HEAD </t>
    </r>
    <r>
      <rPr>
        <b/>
        <sz val="9"/>
        <color rgb="FFFF0000"/>
        <rFont val="Arial"/>
        <charset val="204"/>
      </rPr>
      <t>PU HOLLOW-BACK</t>
    </r>
  </si>
  <si>
    <r>
      <rPr>
        <b/>
        <sz val="9"/>
        <rFont val="Arial"/>
        <charset val="204"/>
      </rPr>
      <t xml:space="preserve">Slopers M size  </t>
    </r>
    <r>
      <rPr>
        <b/>
        <sz val="10"/>
        <color rgb="FFFF0000"/>
        <rFont val="Arial"/>
        <charset val="204"/>
      </rPr>
      <t xml:space="preserve">PU </t>
    </r>
  </si>
  <si>
    <r>
      <rPr>
        <b/>
        <sz val="9"/>
        <rFont val="Arial"/>
        <charset val="204"/>
      </rPr>
      <t xml:space="preserve">Pockets M size  </t>
    </r>
    <r>
      <rPr>
        <b/>
        <sz val="10"/>
        <color rgb="FFFF0000"/>
        <rFont val="Arial"/>
        <charset val="204"/>
      </rPr>
      <t>PU</t>
    </r>
  </si>
  <si>
    <r>
      <rPr>
        <b/>
        <sz val="9"/>
        <rFont val="Arial"/>
        <charset val="204"/>
      </rPr>
      <t xml:space="preserve">Pinches L size 2  </t>
    </r>
    <r>
      <rPr>
        <b/>
        <sz val="10"/>
        <color rgb="FFFF0000"/>
        <rFont val="Arial"/>
        <charset val="204"/>
      </rPr>
      <t>PU</t>
    </r>
  </si>
  <si>
    <r>
      <rPr>
        <b/>
        <sz val="9"/>
        <rFont val="Arial"/>
        <charset val="204"/>
      </rPr>
      <t xml:space="preserve">Pinches M size 1  </t>
    </r>
    <r>
      <rPr>
        <b/>
        <sz val="10"/>
        <color rgb="FFFF0000"/>
        <rFont val="Arial"/>
        <charset val="204"/>
      </rPr>
      <t>PU</t>
    </r>
  </si>
  <si>
    <r>
      <rPr>
        <b/>
        <sz val="9"/>
        <color rgb="FF000000"/>
        <rFont val="Arial"/>
        <charset val="204"/>
      </rPr>
      <t xml:space="preserve">Edges L size  </t>
    </r>
    <r>
      <rPr>
        <b/>
        <sz val="10"/>
        <color rgb="FFFF0000"/>
        <rFont val="Arial"/>
        <charset val="204"/>
      </rPr>
      <t xml:space="preserve">PU </t>
    </r>
  </si>
  <si>
    <r>
      <rPr>
        <b/>
        <sz val="9"/>
        <color rgb="FF000000"/>
        <rFont val="Arial"/>
        <charset val="204"/>
      </rPr>
      <t xml:space="preserve">Edges M size 1  </t>
    </r>
    <r>
      <rPr>
        <b/>
        <sz val="10"/>
        <color rgb="FFFF0000"/>
        <rFont val="Arial"/>
        <charset val="204"/>
      </rPr>
      <t>PU</t>
    </r>
  </si>
  <si>
    <r>
      <rPr>
        <b/>
        <sz val="9"/>
        <rFont val="Arial"/>
        <charset val="204"/>
      </rPr>
      <t xml:space="preserve">Edges M size 3 </t>
    </r>
    <r>
      <rPr>
        <b/>
        <sz val="10"/>
        <color rgb="FFFF0000"/>
        <rFont val="Arial"/>
        <charset val="204"/>
      </rPr>
      <t>PU</t>
    </r>
  </si>
  <si>
    <r>
      <rPr>
        <b/>
        <sz val="9"/>
        <rFont val="Arial"/>
        <charset val="204"/>
      </rPr>
      <t xml:space="preserve">Jugs L size  2 </t>
    </r>
    <r>
      <rPr>
        <b/>
        <sz val="10"/>
        <color rgb="FFFF0000"/>
        <rFont val="Arial"/>
        <charset val="204"/>
      </rPr>
      <t>PU</t>
    </r>
  </si>
  <si>
    <r>
      <rPr>
        <b/>
        <sz val="9"/>
        <color rgb="FF000000"/>
        <rFont val="Arial"/>
        <charset val="204"/>
      </rPr>
      <t xml:space="preserve">Jugs L size  </t>
    </r>
    <r>
      <rPr>
        <b/>
        <sz val="10"/>
        <color rgb="FFFF0000"/>
        <rFont val="Arial"/>
        <charset val="204"/>
      </rPr>
      <t>PU</t>
    </r>
  </si>
  <si>
    <r>
      <rPr>
        <b/>
        <sz val="9"/>
        <rFont val="Arial"/>
        <charset val="204"/>
      </rPr>
      <t xml:space="preserve">Jugs M  size  1 </t>
    </r>
    <r>
      <rPr>
        <b/>
        <sz val="10"/>
        <color rgb="FFFF0000"/>
        <rFont val="Arial"/>
        <charset val="204"/>
      </rPr>
      <t>PU</t>
    </r>
  </si>
  <si>
    <r>
      <rPr>
        <b/>
        <sz val="9"/>
        <color rgb="FF000000"/>
        <rFont val="Arial"/>
        <charset val="204"/>
      </rPr>
      <t xml:space="preserve">Jugs M  size 2  </t>
    </r>
    <r>
      <rPr>
        <b/>
        <sz val="10"/>
        <color rgb="FFFF0000"/>
        <rFont val="Arial"/>
        <charset val="204"/>
      </rPr>
      <t>PU</t>
    </r>
  </si>
  <si>
    <r>
      <rPr>
        <b/>
        <sz val="9"/>
        <color rgb="FF000000"/>
        <rFont val="Arial"/>
        <charset val="204"/>
      </rPr>
      <t xml:space="preserve">ALL YOU CAN EAT 1  </t>
    </r>
    <r>
      <rPr>
        <b/>
        <sz val="10"/>
        <color rgb="FFFF0000"/>
        <rFont val="Arial"/>
        <charset val="204"/>
      </rPr>
      <t>PU</t>
    </r>
  </si>
  <si>
    <r>
      <rPr>
        <b/>
        <sz val="9"/>
        <color rgb="FF000000"/>
        <rFont val="Arial"/>
        <charset val="204"/>
      </rPr>
      <t xml:space="preserve">ALL YOU CAN EAT 2 </t>
    </r>
    <r>
      <rPr>
        <b/>
        <sz val="10"/>
        <color rgb="FFFF0000"/>
        <rFont val="Arial"/>
        <charset val="204"/>
      </rPr>
      <t>PU</t>
    </r>
  </si>
  <si>
    <r>
      <rPr>
        <b/>
        <sz val="9"/>
        <color rgb="FF000000"/>
        <rFont val="Arial"/>
        <charset val="204"/>
      </rPr>
      <t xml:space="preserve">ALL YOU CAN EAT  4 </t>
    </r>
    <r>
      <rPr>
        <b/>
        <sz val="10"/>
        <color rgb="FFFF0000"/>
        <rFont val="Arial"/>
        <charset val="204"/>
      </rPr>
      <t>PU</t>
    </r>
  </si>
  <si>
    <r>
      <rPr>
        <b/>
        <sz val="9"/>
        <color rgb="FF000000"/>
        <rFont val="Arial"/>
        <charset val="204"/>
      </rPr>
      <t xml:space="preserve">DESERT STALKER  </t>
    </r>
    <r>
      <rPr>
        <b/>
        <sz val="10"/>
        <color rgb="FFFF0000"/>
        <rFont val="Arial"/>
        <charset val="204"/>
      </rPr>
      <t>PU</t>
    </r>
  </si>
  <si>
    <r>
      <rPr>
        <b/>
        <sz val="9"/>
        <color rgb="FF000000"/>
        <rFont val="Arial"/>
        <charset val="204"/>
      </rPr>
      <t xml:space="preserve">WRINKLED  </t>
    </r>
    <r>
      <rPr>
        <b/>
        <sz val="10"/>
        <color rgb="FFFF0000"/>
        <rFont val="Arial"/>
        <charset val="204"/>
      </rPr>
      <t>PU</t>
    </r>
  </si>
  <si>
    <r>
      <rPr>
        <b/>
        <sz val="9"/>
        <color rgb="FF000000"/>
        <rFont val="Arial"/>
        <charset val="204"/>
      </rPr>
      <t xml:space="preserve">TOXIC </t>
    </r>
    <r>
      <rPr>
        <b/>
        <sz val="10"/>
        <color rgb="FFFF0000"/>
        <rFont val="Arial"/>
        <charset val="204"/>
      </rPr>
      <t>PU</t>
    </r>
  </si>
  <si>
    <r>
      <rPr>
        <b/>
        <sz val="9"/>
        <color rgb="FF000000"/>
        <rFont val="Arial"/>
        <charset val="204"/>
      </rPr>
      <t xml:space="preserve">TARZAN  </t>
    </r>
    <r>
      <rPr>
        <b/>
        <sz val="10"/>
        <color rgb="FFFF0000"/>
        <rFont val="Arial"/>
        <charset val="204"/>
      </rPr>
      <t xml:space="preserve">PU </t>
    </r>
  </si>
  <si>
    <r>
      <rPr>
        <b/>
        <sz val="9"/>
        <color rgb="FF000000"/>
        <rFont val="Arial"/>
        <charset val="204"/>
      </rPr>
      <t xml:space="preserve">SWISS GNEISS  1 -  </t>
    </r>
    <r>
      <rPr>
        <b/>
        <sz val="10"/>
        <color rgb="FFFF0000"/>
        <rFont val="Arial"/>
        <charset val="204"/>
      </rPr>
      <t>PU **</t>
    </r>
  </si>
  <si>
    <r>
      <rPr>
        <b/>
        <sz val="9"/>
        <color rgb="FF000000"/>
        <rFont val="Arial"/>
        <charset val="204"/>
      </rPr>
      <t xml:space="preserve">EBOLA  </t>
    </r>
    <r>
      <rPr>
        <b/>
        <sz val="10"/>
        <color rgb="FFFF0000"/>
        <rFont val="Arial"/>
        <charset val="204"/>
      </rPr>
      <t>PU **</t>
    </r>
  </si>
  <si>
    <r>
      <rPr>
        <b/>
        <sz val="9"/>
        <color rgb="FF000000"/>
        <rFont val="Arial"/>
        <charset val="204"/>
      </rPr>
      <t xml:space="preserve">SCREWONS - S, M  </t>
    </r>
    <r>
      <rPr>
        <b/>
        <sz val="10"/>
        <color rgb="FFFF0000"/>
        <rFont val="Arial"/>
        <charset val="204"/>
      </rPr>
      <t>PU **</t>
    </r>
  </si>
  <si>
    <r>
      <rPr>
        <b/>
        <sz val="9"/>
        <color rgb="FF000000"/>
        <rFont val="Arial"/>
        <charset val="204"/>
      </rPr>
      <t xml:space="preserve">SWISS GNEISS - 2 </t>
    </r>
    <r>
      <rPr>
        <b/>
        <sz val="10"/>
        <color rgb="FFFF0000"/>
        <rFont val="Arial"/>
        <charset val="204"/>
      </rPr>
      <t>PU **</t>
    </r>
  </si>
  <si>
    <r>
      <rPr>
        <b/>
        <sz val="9"/>
        <color rgb="FF000000"/>
        <rFont val="Arial"/>
        <charset val="204"/>
      </rPr>
      <t xml:space="preserve">BOOTIE CALL 1 </t>
    </r>
    <r>
      <rPr>
        <b/>
        <sz val="9"/>
        <color rgb="FFFF0000"/>
        <rFont val="Arial"/>
        <charset val="204"/>
      </rPr>
      <t>PU HOLLOW-BACK</t>
    </r>
  </si>
  <si>
    <r>
      <rPr>
        <b/>
        <sz val="9"/>
        <color rgb="FF000000"/>
        <rFont val="Arial"/>
        <charset val="204"/>
      </rPr>
      <t xml:space="preserve">BOOTIE CALL 2 </t>
    </r>
    <r>
      <rPr>
        <b/>
        <sz val="9"/>
        <color rgb="FFFF0000"/>
        <rFont val="Arial"/>
        <charset val="204"/>
      </rPr>
      <t>PU HOLLOW-BACK</t>
    </r>
  </si>
  <si>
    <r>
      <rPr>
        <b/>
        <sz val="9"/>
        <color rgb="FF000000"/>
        <rFont val="Arial"/>
        <charset val="204"/>
      </rPr>
      <t xml:space="preserve">WIND AND WATER 1 </t>
    </r>
    <r>
      <rPr>
        <b/>
        <sz val="9"/>
        <color rgb="FFFF0000"/>
        <rFont val="Arial"/>
        <charset val="204"/>
      </rPr>
      <t>PU HOLLOW-BACK</t>
    </r>
  </si>
  <si>
    <r>
      <rPr>
        <b/>
        <sz val="9"/>
        <color rgb="FF000000"/>
        <rFont val="Arial"/>
        <charset val="204"/>
      </rPr>
      <t xml:space="preserve">ATLANTIS 1 </t>
    </r>
    <r>
      <rPr>
        <b/>
        <sz val="9"/>
        <color rgb="FFFF0000"/>
        <rFont val="Arial"/>
        <charset val="204"/>
      </rPr>
      <t>PU HOLLOW-BACK</t>
    </r>
  </si>
  <si>
    <r>
      <rPr>
        <b/>
        <sz val="9"/>
        <color rgb="FF000000"/>
        <rFont val="Arial"/>
        <charset val="204"/>
      </rPr>
      <t xml:space="preserve">ATLANTIS 2 </t>
    </r>
    <r>
      <rPr>
        <b/>
        <sz val="9"/>
        <color rgb="FFFF0000"/>
        <rFont val="Arial"/>
        <charset val="204"/>
      </rPr>
      <t>PU HOLLOW-BACK</t>
    </r>
  </si>
  <si>
    <r>
      <rPr>
        <b/>
        <sz val="9"/>
        <color rgb="FF000000"/>
        <rFont val="Arial"/>
        <charset val="204"/>
      </rPr>
      <t xml:space="preserve">WIND AND WATER 2 </t>
    </r>
    <r>
      <rPr>
        <b/>
        <sz val="9"/>
        <color rgb="FFFF0000"/>
        <rFont val="Arial"/>
        <charset val="204"/>
      </rPr>
      <t>PU HOLLOW-BACK</t>
    </r>
  </si>
  <si>
    <r>
      <rPr>
        <b/>
        <sz val="9"/>
        <color rgb="FF000000"/>
        <rFont val="Arial"/>
        <charset val="204"/>
      </rPr>
      <t xml:space="preserve">PRETTY UGLY   </t>
    </r>
    <r>
      <rPr>
        <b/>
        <sz val="10"/>
        <color rgb="FFFF0000"/>
        <rFont val="Arial"/>
        <charset val="204"/>
      </rPr>
      <t>PU **</t>
    </r>
  </si>
  <si>
    <r>
      <rPr>
        <b/>
        <sz val="9"/>
        <color rgb="FF000000"/>
        <rFont val="Arial"/>
        <charset val="204"/>
      </rPr>
      <t xml:space="preserve">JAR JAR JUGS  </t>
    </r>
    <r>
      <rPr>
        <b/>
        <sz val="10"/>
        <color rgb="FFFF0000"/>
        <rFont val="Arial"/>
        <charset val="204"/>
      </rPr>
      <t>PU **</t>
    </r>
  </si>
  <si>
    <r>
      <rPr>
        <b/>
        <sz val="9"/>
        <color rgb="FF000000"/>
        <rFont val="Arial"/>
        <charset val="204"/>
      </rPr>
      <t xml:space="preserve">JABBA JUGS  </t>
    </r>
    <r>
      <rPr>
        <b/>
        <sz val="10"/>
        <color rgb="FFFF0000"/>
        <rFont val="Arial"/>
        <charset val="204"/>
      </rPr>
      <t>PU **</t>
    </r>
  </si>
  <si>
    <r>
      <rPr>
        <b/>
        <sz val="9"/>
        <rFont val="Arial"/>
        <charset val="204"/>
      </rPr>
      <t xml:space="preserve">DUNE JUGS  </t>
    </r>
    <r>
      <rPr>
        <b/>
        <sz val="10"/>
        <color rgb="FFFF0000"/>
        <rFont val="Arial"/>
        <charset val="204"/>
      </rPr>
      <t>PU **</t>
    </r>
  </si>
  <si>
    <r>
      <rPr>
        <b/>
        <sz val="9"/>
        <color rgb="FF000000"/>
        <rFont val="Arial"/>
        <charset val="204"/>
      </rPr>
      <t xml:space="preserve">ROOF  RINGS </t>
    </r>
    <r>
      <rPr>
        <b/>
        <sz val="10"/>
        <color rgb="FFFF0000"/>
        <rFont val="Arial"/>
        <charset val="204"/>
      </rPr>
      <t>PU **</t>
    </r>
  </si>
  <si>
    <r>
      <rPr>
        <b/>
        <sz val="9"/>
        <color rgb="FF000000"/>
        <rFont val="Arial"/>
        <charset val="204"/>
      </rPr>
      <t xml:space="preserve">ROOF  JUGS L </t>
    </r>
    <r>
      <rPr>
        <b/>
        <sz val="10"/>
        <color rgb="FFFF0000"/>
        <rFont val="Arial"/>
        <charset val="204"/>
      </rPr>
      <t>PU **</t>
    </r>
  </si>
  <si>
    <r>
      <rPr>
        <b/>
        <sz val="9"/>
        <color rgb="FF000000"/>
        <rFont val="Arial"/>
        <charset val="204"/>
      </rPr>
      <t xml:space="preserve">CARPE DIEM </t>
    </r>
    <r>
      <rPr>
        <b/>
        <sz val="10"/>
        <color rgb="FFFF0000"/>
        <rFont val="Arial"/>
        <charset val="204"/>
      </rPr>
      <t>PU **</t>
    </r>
  </si>
  <si>
    <r>
      <rPr>
        <b/>
        <sz val="9"/>
        <color rgb="FF000000"/>
        <rFont val="Arial"/>
        <charset val="204"/>
      </rPr>
      <t xml:space="preserve">SAND BOOGIE </t>
    </r>
    <r>
      <rPr>
        <b/>
        <sz val="10"/>
        <color rgb="FFFF0000"/>
        <rFont val="Arial"/>
        <charset val="204"/>
      </rPr>
      <t>PU **</t>
    </r>
  </si>
  <si>
    <r>
      <rPr>
        <b/>
        <sz val="9"/>
        <color rgb="FF000000"/>
        <rFont val="Arial"/>
        <charset val="204"/>
      </rPr>
      <t xml:space="preserve">AMMONITES </t>
    </r>
    <r>
      <rPr>
        <b/>
        <sz val="10"/>
        <color rgb="FFFF0000"/>
        <rFont val="Arial"/>
        <charset val="204"/>
      </rPr>
      <t>PU **</t>
    </r>
  </si>
  <si>
    <r>
      <rPr>
        <b/>
        <sz val="9"/>
        <color rgb="FF000000"/>
        <rFont val="Arial"/>
        <charset val="204"/>
      </rPr>
      <t xml:space="preserve">GLAIR </t>
    </r>
    <r>
      <rPr>
        <b/>
        <sz val="10"/>
        <color rgb="FFFF0000"/>
        <rFont val="Arial"/>
        <charset val="204"/>
      </rPr>
      <t>PU **</t>
    </r>
  </si>
  <si>
    <t>TINY NUGGETS (Bolt On XS) - only PU **</t>
  </si>
  <si>
    <t>BUMPY NUGGETS (Bolt On XS)  only PU**</t>
  </si>
  <si>
    <t>MICRO NUGGETS (Bolt On XS) only  PU**</t>
  </si>
  <si>
    <t>Please Choose Colors for the Volumes</t>
  </si>
  <si>
    <t>PCS in the set</t>
  </si>
  <si>
    <t>View product picture</t>
  </si>
  <si>
    <t>Number of items</t>
  </si>
  <si>
    <t>Red 
(5)</t>
  </si>
  <si>
    <t>Violet 
(lilac 16)</t>
  </si>
  <si>
    <t>Grey mix</t>
  </si>
  <si>
    <t>Orange mix</t>
  </si>
  <si>
    <t>Yellow mix</t>
  </si>
  <si>
    <t>Dimensions / cm /</t>
  </si>
  <si>
    <t>total single pieces</t>
  </si>
  <si>
    <t>sap id</t>
  </si>
  <si>
    <t>POLYURETHANE VOLUMES</t>
  </si>
  <si>
    <t>SETS OF PU VOLUMES – hollow back</t>
  </si>
  <si>
    <t>Full house – set of PU volumes – BOLT and SCREW</t>
  </si>
  <si>
    <t>Four of a kind – set of PU volumes – BOLT and SCREW</t>
  </si>
  <si>
    <t>Moons of Jupiter – set of PU vol. – BOLTand SCREW</t>
  </si>
  <si>
    <t>Silence– set of PU volumes – BOLT and SCREW</t>
  </si>
  <si>
    <t>Meltdown - set ot PU volumes – BOLT and SCREW</t>
  </si>
  <si>
    <t>Fountainbleau - set of PU vol.– BOLT and SCREW</t>
  </si>
  <si>
    <t>Explore–  set of PU volumes – BOLT and SCREW</t>
  </si>
  <si>
    <t>Obsession–  set of PU volumes – BOLT and SCREW</t>
  </si>
  <si>
    <t>Orbital–  set of PU volumes – BOLT and SCREW</t>
  </si>
  <si>
    <t>Fusion–  set of PU volumes – BOLT and SCREW</t>
  </si>
  <si>
    <t>SINGLE PU VOLUMES – hollow back</t>
  </si>
  <si>
    <t>Dino Spine- PU -hollow back</t>
  </si>
  <si>
    <t>Stones Tongue  PU -hollow back</t>
  </si>
  <si>
    <t>Death Valley PU hollow back</t>
  </si>
  <si>
    <t>Braniac  PU hollow back</t>
  </si>
  <si>
    <t>Winds of Fury  PU hollow back</t>
  </si>
  <si>
    <t>Discworld PU hollow back</t>
  </si>
  <si>
    <t>Font-and-bleau PU hollow back</t>
  </si>
  <si>
    <t>The Hive - PU hollow back</t>
  </si>
  <si>
    <t>Cocoon - PU hollow back</t>
  </si>
  <si>
    <t>The Big Spank - PU hollow back</t>
  </si>
  <si>
    <t>Embryo PU hollow back</t>
  </si>
  <si>
    <t>Giant Bubbles PU hollow back</t>
  </si>
  <si>
    <t>POLYESTER VOLUMES</t>
  </si>
  <si>
    <t>Moulded relief 1</t>
  </si>
  <si>
    <t>Moulded relief 38</t>
  </si>
  <si>
    <t>Moulded relief 39</t>
  </si>
  <si>
    <t>Moulded relief 40</t>
  </si>
  <si>
    <t>Moulded relief 41</t>
  </si>
  <si>
    <t>Moulded relief 42</t>
  </si>
  <si>
    <t>Moulded relief 43</t>
  </si>
  <si>
    <r>
      <rPr>
        <b/>
        <sz val="12"/>
        <rFont val="Arial"/>
        <charset val="204"/>
      </rPr>
      <t xml:space="preserve">PLYWOOD VOLUMES </t>
    </r>
    <r>
      <rPr>
        <b/>
        <sz val="12"/>
        <color rgb="FFFF0000"/>
        <rFont val="Arial"/>
        <charset val="204"/>
      </rPr>
      <t>***</t>
    </r>
  </si>
  <si>
    <t>MINI PYRAMIT    VOLUMES – PLYWOOD</t>
  </si>
  <si>
    <t>13241S</t>
  </si>
  <si>
    <t>13242S</t>
  </si>
  <si>
    <t>13243S</t>
  </si>
  <si>
    <t>PYRAMIT EXPLOSION VOLUMES – SCREW- ON</t>
  </si>
  <si>
    <t>PYRAMIT WOODEN VOLUMES – SCREW- ON</t>
  </si>
  <si>
    <t>Please Choose Colors for the Sets  - the color cells bellow are just for basic color reference. 
For better vizualization of the colors click HERE</t>
  </si>
  <si>
    <t>Selection's holds sizes</t>
  </si>
  <si>
    <t>Selection's holds types</t>
  </si>
  <si>
    <t>Total holds/set</t>
  </si>
  <si>
    <t>Green (4) or US 16-16</t>
  </si>
  <si>
    <t>Orange (6) or US 14-01</t>
  </si>
  <si>
    <t>Weight (kg,)</t>
  </si>
  <si>
    <t>UNIT VLM</t>
  </si>
  <si>
    <t>unit vlm total</t>
  </si>
  <si>
    <t>Instinct</t>
  </si>
  <si>
    <t>Instinct- xs+ s</t>
  </si>
  <si>
    <t>foot/edges</t>
  </si>
  <si>
    <t>Instinct- s+ M</t>
  </si>
  <si>
    <t>Instinct- M+L</t>
  </si>
  <si>
    <t>edges/pinches</t>
  </si>
  <si>
    <t>Instinct- L</t>
  </si>
  <si>
    <t>Instinct- XL</t>
  </si>
  <si>
    <t>Instinct- Mega</t>
  </si>
  <si>
    <t>Instinct-volumes- 1 - PU</t>
  </si>
  <si>
    <t>Instinct-volumes- 2 - PU</t>
  </si>
  <si>
    <t>pinches/slopers</t>
  </si>
  <si>
    <t xml:space="preserve">Good grip hard moves  </t>
  </si>
  <si>
    <t>Good grip hard moves  M</t>
  </si>
  <si>
    <t>Good grip hard moves- L, XL 1</t>
  </si>
  <si>
    <t>slopers/edges</t>
  </si>
  <si>
    <t>Good grip hard moves- L, XL 2</t>
  </si>
  <si>
    <t>Good grip hard moves- L, XL, Mega 1</t>
  </si>
  <si>
    <t>Good grip hard moves-L, XL 3</t>
  </si>
  <si>
    <t xml:space="preserve">slopers </t>
  </si>
  <si>
    <t>Good grip hard moves- L Xl, Mega 2</t>
  </si>
  <si>
    <t>Good grip hard moves- Mega 1 - PU</t>
  </si>
  <si>
    <t>Good grip hard moves- Mega 2 - PU</t>
  </si>
  <si>
    <t>Good grip hard moves-  Mega 3 - PU</t>
  </si>
  <si>
    <t>Good grip hard moves- Mega 4</t>
  </si>
  <si>
    <t>Good grip hard moves- Volumes 1 - PU</t>
  </si>
  <si>
    <t>pinches/jugs</t>
  </si>
  <si>
    <t>Good grip hard moves-volume 2 - PU</t>
  </si>
  <si>
    <t>Good grip hard moves-volume 3 - PU</t>
  </si>
  <si>
    <t>Liquid Pyramids</t>
  </si>
  <si>
    <t>Liquid Pyramids S</t>
  </si>
  <si>
    <t>Liquid Pyramids M</t>
  </si>
  <si>
    <t>Liquid Pyramids L 1</t>
  </si>
  <si>
    <t>Liquid Pyramids L 2</t>
  </si>
  <si>
    <t>Liquid Pyramids XL 1 - PU</t>
  </si>
  <si>
    <t xml:space="preserve">edges </t>
  </si>
  <si>
    <t>Liquid Pyramids XL 2</t>
  </si>
  <si>
    <t xml:space="preserve">slopers  </t>
  </si>
  <si>
    <t>Liquid Pyramids XL 3</t>
  </si>
  <si>
    <t>Liquid Pyramids Mega 1</t>
  </si>
  <si>
    <t>Liquid Pyramids Mega 2</t>
  </si>
  <si>
    <t>Liquid Pyramids Mega 3</t>
  </si>
  <si>
    <t>Liquid Pyramids Mega 4</t>
  </si>
  <si>
    <t>Liquid Pyramids Mega 5 - PU</t>
  </si>
  <si>
    <t>Liquid Pyramids Minivolumes 1 - PU</t>
  </si>
  <si>
    <t>Liquid Pyramids Minivolumes 2 - PU</t>
  </si>
  <si>
    <t>Liquid Pyramids - volumes 1 - PU</t>
  </si>
  <si>
    <t>Liquid Pyramids - volumes 2 - PU</t>
  </si>
  <si>
    <t>Liquid Pyramids - volumes 3 - PU</t>
  </si>
  <si>
    <t>Liquid Pyramids - volumes 4 - PU</t>
  </si>
  <si>
    <t>Liquid Pyramids - volumes 5 - PU</t>
  </si>
  <si>
    <t>Sandstone X GRIP</t>
  </si>
  <si>
    <t>Sandstone Edges Mega 1 - PU</t>
  </si>
  <si>
    <t>Sandstone Edges Mega 2 - PU</t>
  </si>
  <si>
    <t>Sandstone Pinches Mega - PU</t>
  </si>
  <si>
    <t>Pinches</t>
  </si>
  <si>
    <t>Sandstone Pinches/Edges Mega - PU</t>
  </si>
  <si>
    <t>Sandstone Slopers Mega 1 - PU</t>
  </si>
  <si>
    <t>Sandstone Slopers Mega 2 - PU</t>
  </si>
  <si>
    <t>Sandstone Slopers Mega 3 - PU</t>
  </si>
  <si>
    <t>Sandstone volume 1 - PU</t>
  </si>
  <si>
    <t>Sandstone volume 2 - PU</t>
  </si>
  <si>
    <t>Sandstone volume 3 - PU</t>
  </si>
  <si>
    <t>Sandstone volume 4 - PU</t>
  </si>
  <si>
    <t>Sandstone volume 5 - PU</t>
  </si>
  <si>
    <t>Sandstone volume 6 - PU</t>
  </si>
  <si>
    <t>Sandstone volume 7 - PU</t>
  </si>
  <si>
    <t>Granite  - X GRIP</t>
  </si>
  <si>
    <t>Granite Pinches Mega 1 - PU</t>
  </si>
  <si>
    <t>Granite Pinches Mega 2 - PU</t>
  </si>
  <si>
    <t>Granite Slopers Mega 1 - PU</t>
  </si>
  <si>
    <t>Granite Pinches Mega 3 - PU</t>
  </si>
  <si>
    <t>Granite Pinches Mega 4 -PU</t>
  </si>
  <si>
    <t>Granite Slopers Mega 2 - PU</t>
  </si>
  <si>
    <t>Granite Edges Mega 1 - PU</t>
  </si>
  <si>
    <t>Granite Slopers Mega 3 - PU</t>
  </si>
  <si>
    <t>Granite Volume 1 - PU</t>
  </si>
  <si>
    <t>Granite Volume 2 - PU</t>
  </si>
  <si>
    <t>Granite Volume 3 - PU</t>
  </si>
  <si>
    <t>Granite Volume 4 - PU</t>
  </si>
  <si>
    <t>Granite Volume 5 - PU</t>
  </si>
  <si>
    <t>Granite Volume 6 - PU</t>
  </si>
  <si>
    <t>Granite Volume 7 - PU</t>
  </si>
  <si>
    <t>Be a star- X GRIP</t>
  </si>
  <si>
    <t>Be a star- edges L - PE</t>
  </si>
  <si>
    <t>Be a star- edges XL 1 - PU</t>
  </si>
  <si>
    <t>Be a star- edges XL 2 - PE</t>
  </si>
  <si>
    <t>Be a star- slopers XL - PE</t>
  </si>
  <si>
    <t>Be a star- edges Mega 1 - PE</t>
  </si>
  <si>
    <t>Be a star- edges Mega 2 - PE</t>
  </si>
  <si>
    <t>Be a star- edges Mega 3 - PU</t>
  </si>
  <si>
    <t>Be a star- slopers/pinches Mega - PE</t>
  </si>
  <si>
    <t>Be a star- slopers Mega 1 - PE</t>
  </si>
  <si>
    <t>Be a star- slopers Mega 2 - PU</t>
  </si>
  <si>
    <t>Be a star- slopers Mega 3 - PU</t>
  </si>
  <si>
    <t>Be a star- slopers Mega 4 - PU</t>
  </si>
  <si>
    <t>Be a star- slopers Mega 5 - PU</t>
  </si>
  <si>
    <t>Items</t>
  </si>
  <si>
    <t>Total Weight</t>
  </si>
  <si>
    <t>Bolts are not included in the sets!</t>
  </si>
  <si>
    <t>other rate</t>
  </si>
  <si>
    <t>List of sets by style</t>
  </si>
  <si>
    <t>Arachna</t>
  </si>
  <si>
    <t>Arachna M</t>
  </si>
  <si>
    <t>Arachna S</t>
  </si>
  <si>
    <t>Arachna L</t>
  </si>
  <si>
    <t>Phantom</t>
  </si>
  <si>
    <t>Phantom S</t>
  </si>
  <si>
    <t>Phantom M</t>
  </si>
  <si>
    <t>Phantom L</t>
  </si>
  <si>
    <t>Phantom XL 1</t>
  </si>
  <si>
    <t>Phantom XL 2</t>
  </si>
  <si>
    <t>Vortex</t>
  </si>
  <si>
    <t>Vortex L</t>
  </si>
  <si>
    <t>Vortex XL</t>
  </si>
  <si>
    <t>Vortex MEGA 1</t>
  </si>
  <si>
    <t>Vortex MEGA 2</t>
  </si>
  <si>
    <t>Chrono</t>
  </si>
  <si>
    <t>Chrono XS- SCREW-ON</t>
  </si>
  <si>
    <t>Chrono M/L</t>
  </si>
  <si>
    <t>Pockets</t>
  </si>
  <si>
    <t xml:space="preserve">Perseides </t>
  </si>
  <si>
    <t>Perseides M</t>
  </si>
  <si>
    <t>Perseides L</t>
  </si>
  <si>
    <t>Perseides- Mega</t>
  </si>
  <si>
    <t>Plasma 1</t>
  </si>
  <si>
    <t>Plasma 2</t>
  </si>
  <si>
    <t>Plasma 3</t>
  </si>
  <si>
    <t>Horror XL</t>
  </si>
  <si>
    <t>Horror MEGA</t>
  </si>
  <si>
    <t>Gravity L</t>
  </si>
  <si>
    <t>Gravity XL 1</t>
  </si>
  <si>
    <t>Gravity XL 2</t>
  </si>
  <si>
    <t>Delusion XL</t>
  </si>
  <si>
    <t>Delusion MEGA</t>
  </si>
  <si>
    <t>Mastodon L</t>
  </si>
  <si>
    <t>Mastodon XL</t>
  </si>
  <si>
    <t>Juggernaut MEGA</t>
  </si>
  <si>
    <t>Ocean wild S</t>
  </si>
  <si>
    <t>Ocean wild M</t>
  </si>
  <si>
    <t>Ocean wild L</t>
  </si>
  <si>
    <t>Mramor XL</t>
  </si>
  <si>
    <t>Mramor MEGA</t>
  </si>
  <si>
    <t>Total</t>
  </si>
  <si>
    <r>
      <rPr>
        <b/>
        <sz val="9"/>
        <color rgb="FF000000"/>
        <rFont val="Arial"/>
        <charset val="204"/>
      </rPr>
      <t>Perseides- Mega-</t>
    </r>
    <r>
      <rPr>
        <b/>
        <sz val="9"/>
        <color rgb="FFFF3333"/>
        <rFont val="Arial"/>
        <charset val="204"/>
      </rPr>
      <t>PU-hollowback</t>
    </r>
  </si>
  <si>
    <r>
      <rPr>
        <b/>
        <sz val="9"/>
        <color rgb="FF000000"/>
        <rFont val="Arial"/>
        <charset val="204"/>
      </rPr>
      <t xml:space="preserve">Horror XL </t>
    </r>
    <r>
      <rPr>
        <b/>
        <sz val="9"/>
        <color rgb="FFFF3333"/>
        <rFont val="Arial"/>
        <charset val="204"/>
      </rPr>
      <t>PU-hollowback</t>
    </r>
  </si>
  <si>
    <r>
      <rPr>
        <b/>
        <sz val="9"/>
        <color rgb="FF000000"/>
        <rFont val="Arial"/>
        <charset val="204"/>
      </rPr>
      <t xml:space="preserve">Horror MEGA </t>
    </r>
    <r>
      <rPr>
        <b/>
        <sz val="9"/>
        <color rgb="FFFF3333"/>
        <rFont val="Arial"/>
        <charset val="204"/>
      </rPr>
      <t>PU-hollowback</t>
    </r>
  </si>
  <si>
    <t>Fiction VOLUMES</t>
  </si>
  <si>
    <t>Reff, No,</t>
  </si>
  <si>
    <t>Total/set</t>
  </si>
  <si>
    <t>Green</t>
  </si>
  <si>
    <t>single volumes</t>
  </si>
  <si>
    <r>
      <rPr>
        <b/>
        <sz val="9"/>
        <color rgb="FF000000"/>
        <rFont val="Arial"/>
        <charset val="204"/>
      </rPr>
      <t xml:space="preserve">POLYURETHANE Sets of volumes- </t>
    </r>
    <r>
      <rPr>
        <b/>
        <sz val="9"/>
        <color rgb="FF0070C0"/>
        <rFont val="Arial"/>
        <charset val="204"/>
      </rPr>
      <t>HOLLOWBACK</t>
    </r>
  </si>
  <si>
    <t>Simplicity-set volumes-bolt and screw</t>
  </si>
  <si>
    <t>Perseides -set volumes-bolt and screw</t>
  </si>
  <si>
    <t>Stretch - set volumes-bolt and screw</t>
  </si>
  <si>
    <t>Rock Dew - set volumes-bolt and screw</t>
  </si>
  <si>
    <t>Swiss gneiss - set volumes- bolt and screw</t>
  </si>
  <si>
    <t>Fly trap – set volumes- bolt and screw</t>
  </si>
  <si>
    <t>Total items</t>
  </si>
  <si>
    <t xml:space="preserve">total single volumes: </t>
  </si>
  <si>
    <t>Name</t>
  </si>
  <si>
    <r>
      <rPr>
        <b/>
        <sz val="9"/>
        <rFont val="Arial"/>
        <charset val="204"/>
      </rPr>
      <t xml:space="preserve">Foot XS - </t>
    </r>
    <r>
      <rPr>
        <b/>
        <sz val="9"/>
        <color rgb="FFFF0000"/>
        <rFont val="Arial"/>
        <charset val="204"/>
      </rPr>
      <t>only in PU *( color disclaimer)</t>
    </r>
  </si>
  <si>
    <t>Jugs</t>
  </si>
  <si>
    <t>Jugs  M 1</t>
  </si>
  <si>
    <t>Jugs  M 2</t>
  </si>
  <si>
    <t>Jugs  M 3</t>
  </si>
  <si>
    <t>Jugs L, XL</t>
  </si>
  <si>
    <t>Edges S</t>
  </si>
  <si>
    <t>Edges M 1</t>
  </si>
  <si>
    <t>Edges M 2</t>
  </si>
  <si>
    <t>Edges L 1</t>
  </si>
  <si>
    <t>Edges XL 1</t>
  </si>
  <si>
    <t>Edges XL 2</t>
  </si>
  <si>
    <t xml:space="preserve">Pinches M 1 </t>
  </si>
  <si>
    <t>Pinches M 2</t>
  </si>
  <si>
    <t xml:space="preserve">Pinches M 3 </t>
  </si>
  <si>
    <t>Pinches M 4</t>
  </si>
  <si>
    <t>Pinches L 1</t>
  </si>
  <si>
    <t>Pinches M, L</t>
  </si>
  <si>
    <t>Pinches  L 2</t>
  </si>
  <si>
    <t>Pinches X L 1</t>
  </si>
  <si>
    <t xml:space="preserve"> Pinches X L 2</t>
  </si>
  <si>
    <t xml:space="preserve"> Pinches X L 3</t>
  </si>
  <si>
    <t>Pinches Mega 1</t>
  </si>
  <si>
    <t>Pinches Mega 2</t>
  </si>
  <si>
    <t>Pinches Mega 3</t>
  </si>
  <si>
    <t>Slopers-Type B - XL</t>
  </si>
  <si>
    <t>Slopers -Type B - mix</t>
  </si>
  <si>
    <t>Slopers - Type B- XL, Mega</t>
  </si>
  <si>
    <t>Slopers - Type A - M</t>
  </si>
  <si>
    <t>Slopers - Type A - XL - Mega 1</t>
  </si>
  <si>
    <t>Slopers - Type A - mixed</t>
  </si>
  <si>
    <t>Slopers - Type A - XL - Mega 2</t>
  </si>
  <si>
    <t>Slopers - Type A - Mega</t>
  </si>
  <si>
    <t>Slopers - Type C - Mega 1</t>
  </si>
  <si>
    <t>Slopers - Type C - Mega 2</t>
  </si>
  <si>
    <t>Slopers - Type C - Mega  3</t>
  </si>
  <si>
    <t>Pockets - M 1</t>
  </si>
  <si>
    <t>Pockets - M, L</t>
  </si>
  <si>
    <t xml:space="preserve">Pockets - M 3 </t>
  </si>
  <si>
    <t>Pockets - M 4</t>
  </si>
  <si>
    <t>Pockets mixed</t>
  </si>
  <si>
    <t>Cuts</t>
  </si>
  <si>
    <t>Cuts - Mega</t>
  </si>
  <si>
    <t>Cuts - mixed</t>
  </si>
  <si>
    <t>Training Accessories</t>
  </si>
  <si>
    <t>Board  #</t>
  </si>
  <si>
    <t>Total 
Weight (kg.)</t>
  </si>
  <si>
    <t>TRAINING BOARDS</t>
  </si>
  <si>
    <t>vat</t>
  </si>
  <si>
    <t>round</t>
  </si>
  <si>
    <t>Training board 1 Classic</t>
  </si>
  <si>
    <t>14001PU</t>
  </si>
  <si>
    <t>Training board 1 PU Classic</t>
  </si>
  <si>
    <t>Training board 2 The Mask</t>
  </si>
  <si>
    <t>Training board 3 Twins</t>
  </si>
  <si>
    <t>Training board 4 Vario</t>
  </si>
  <si>
    <t>Training board 5 Butterfly</t>
  </si>
  <si>
    <t>TRAINING HOLDS</t>
  </si>
  <si>
    <t>Training Hold A</t>
  </si>
  <si>
    <t>Training Hold B</t>
  </si>
  <si>
    <t>Training Hold C</t>
  </si>
  <si>
    <t>Training Hold D</t>
  </si>
  <si>
    <t>Training Hold E</t>
  </si>
  <si>
    <t>Set of Tr.holds: A+B+C+D+E</t>
  </si>
  <si>
    <t>Training balls-12cm-PE - 2 pcs</t>
  </si>
  <si>
    <t>Train hemispheres-12cm-PE- 2 pcs</t>
  </si>
  <si>
    <t>Train pinches-4 pcs- Power box</t>
  </si>
  <si>
    <t>WOOD TRAINING HOLDS</t>
  </si>
  <si>
    <t>Wood training hold- crimp - 6 mm</t>
  </si>
  <si>
    <t>Wood training hold- crimp - 8 mm</t>
  </si>
  <si>
    <t>Wood training hold- crimp - 10 mm</t>
  </si>
  <si>
    <t>Wood training hold - edge - 15 mm</t>
  </si>
  <si>
    <t>Wood training hold - edge - 20 mm</t>
  </si>
  <si>
    <t>Wood training hold - edge - 25 mm</t>
  </si>
  <si>
    <t>Wood training hold - edge - 30 mm</t>
  </si>
  <si>
    <t>TRAINING RUNGS</t>
  </si>
  <si>
    <t>Campus Rung 20mm</t>
  </si>
  <si>
    <t>Campus Rung 25mm</t>
  </si>
  <si>
    <t>Campus Rung 30mm</t>
  </si>
  <si>
    <t>Total amount</t>
  </si>
  <si>
    <t xml:space="preserve">Horizons - Mega - 11340	</t>
  </si>
  <si>
    <t>NEW</t>
  </si>
  <si>
    <t xml:space="preserve">Banks - Small - 10342	</t>
  </si>
  <si>
    <t xml:space="preserve">Thumberstorm - Medium - 11343	</t>
  </si>
  <si>
    <t xml:space="preserve">Sliders - Large - 10344	</t>
  </si>
  <si>
    <t>Foot</t>
  </si>
  <si>
    <r>
      <t xml:space="preserve">JULIUS KERSCHER - THE GLASS BEAD GAME </t>
    </r>
    <r>
      <rPr>
        <b/>
        <sz val="12"/>
        <color rgb="FFFF0000"/>
        <rFont val="Arial"/>
        <family val="2"/>
        <charset val="204"/>
      </rPr>
      <t>ALL PU DANNOMOND</t>
    </r>
  </si>
  <si>
    <r>
      <t>Sapphire  -plywood</t>
    </r>
    <r>
      <rPr>
        <b/>
        <sz val="9"/>
        <color rgb="FF000000"/>
        <rFont val="Arial"/>
        <charset val="204"/>
      </rPr>
      <t>- screw-on</t>
    </r>
  </si>
  <si>
    <r>
      <t>Emerald – plywood</t>
    </r>
    <r>
      <rPr>
        <b/>
        <sz val="9"/>
        <color rgb="FF000000"/>
        <rFont val="Arial"/>
        <charset val="204"/>
      </rPr>
      <t>- screw-on</t>
    </r>
  </si>
  <si>
    <r>
      <t>Ruby – plywood</t>
    </r>
    <r>
      <rPr>
        <b/>
        <sz val="9"/>
        <color rgb="FF000000"/>
        <rFont val="Arial"/>
        <charset val="204"/>
      </rPr>
      <t xml:space="preserve">- screw-on </t>
    </r>
  </si>
  <si>
    <t xml:space="preserve">PYRAMIT Modular 1 </t>
  </si>
  <si>
    <t xml:space="preserve">PYRAMIT Modular 2 </t>
  </si>
  <si>
    <t xml:space="preserve">PYRAMIT Modular 3 </t>
  </si>
  <si>
    <t>PYRAMIT Modular 4</t>
  </si>
  <si>
    <t xml:space="preserve">PYRAMIT Modular 5 </t>
  </si>
  <si>
    <t xml:space="preserve">PYRAMIT Modular 6 </t>
  </si>
  <si>
    <t xml:space="preserve">PYRAMIT Unique 1 </t>
  </si>
  <si>
    <t xml:space="preserve">PYRAMIT Unique 2 </t>
  </si>
  <si>
    <t>PYRAMIT Unique 3</t>
  </si>
  <si>
    <t xml:space="preserve">PYRAMIT Unique 4 </t>
  </si>
  <si>
    <t>PYRAMIT Unique 5</t>
  </si>
  <si>
    <t xml:space="preserve">PYRAMIT Unique 6 </t>
  </si>
  <si>
    <t xml:space="preserve">PYRAMIT Unique 7 </t>
  </si>
  <si>
    <t xml:space="preserve">PYRAMIT Unique 12 </t>
  </si>
  <si>
    <t xml:space="preserve">PYRAMIT Unique 13 </t>
  </si>
  <si>
    <t xml:space="preserve">PYRAMIT Unique 14 </t>
  </si>
  <si>
    <t xml:space="preserve">PYRAMIT Unique 15 </t>
  </si>
  <si>
    <t xml:space="preserve">PYRAMIT Unique 16 </t>
  </si>
  <si>
    <t xml:space="preserve">PYRAMIT Unique 17 </t>
  </si>
  <si>
    <t xml:space="preserve">PYRAMIT Unique 18 </t>
  </si>
  <si>
    <t xml:space="preserve">PYRAMIT - Explosion No 1 </t>
  </si>
  <si>
    <t xml:space="preserve">PYRAMIT - Explosion No 2 </t>
  </si>
  <si>
    <t xml:space="preserve">PYRAMIT - Explosion No 3 </t>
  </si>
  <si>
    <t xml:space="preserve">PYRAMIT - Explosion No 4 </t>
  </si>
  <si>
    <t xml:space="preserve">PYRAMIT - Explosion No 5 </t>
  </si>
  <si>
    <t>PYRAMIT - Explosion No 6</t>
  </si>
  <si>
    <t xml:space="preserve">PYRAMIT - Explosion No 7 </t>
  </si>
  <si>
    <t>PYRAMIT - Explosion SET ( 1 to 7 )</t>
  </si>
  <si>
    <t>Total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</si>
</sst>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_(&quot;$&quot;* #,##0.00_);_(&quot;$&quot;* \(#,##0.00\);_(&quot;$&quot;* &quot;-&quot;??_);_(@_)"/>
    <numFmt numFmtId="165" formatCode="&quot; $&quot;#,##0.00.;&quot; $(&quot;#,##0.00\);&quot; $-&quot;#.;@\ "/>
    <numFmt numFmtId="166" formatCode="#,##0.00\ [$€-813]"/>
    <numFmt numFmtId="167" formatCode="0.0\ [$kg.-402];&quot;- &quot;0.0\ [$kg.-402]"/>
    <numFmt numFmtId="168" formatCode="[$€-413]\ #,##0.00."/>
    <numFmt numFmtId="169" formatCode="[$€-1809]#,##0.00"/>
    <numFmt numFmtId="170" formatCode="0.00\ [$kg.-402];&quot;- &quot;0.00\ [$kg.-402]"/>
    <numFmt numFmtId="171" formatCode="0.00\ [$kg.-402];\-0.00\ [$kg.-402]"/>
    <numFmt numFmtId="172" formatCode="#,##0.00\ [$€];\-#,##0.00\ [$€]"/>
    <numFmt numFmtId="173" formatCode="0.00_ "/>
    <numFmt numFmtId="174" formatCode="0.0"/>
    <numFmt numFmtId="175" formatCode="0.000"/>
    <numFmt numFmtId="176" formatCode="#,##0.00\ [$€-407]"/>
    <numFmt numFmtId="177" formatCode="[$€-413]\ #,##0.00"/>
    <numFmt numFmtId="178" formatCode="[$€-83C]#,##0.00"/>
    <numFmt numFmtId="179" formatCode="[$€-2]\ #,##0.00"/>
    <numFmt numFmtId="180" formatCode="_-[$€-C07]\ * #,##0.00_-;\-[$€-C07]\ * #,##0.00_-;_-[$€-C07]\ * &quot;-&quot;??_-;_-@_-"/>
  </numFmts>
  <fonts count="71">
    <font>
      <sz val="11"/>
      <color theme="1"/>
      <name val="Calibri"/>
      <charset val="134"/>
      <scheme val="minor"/>
    </font>
    <font>
      <b/>
      <sz val="16"/>
      <name val="Arial"/>
      <charset val="204"/>
    </font>
    <font>
      <b/>
      <sz val="12"/>
      <color rgb="FFFF0000"/>
      <name val="Arial"/>
      <charset val="204"/>
    </font>
    <font>
      <b/>
      <sz val="9"/>
      <name val="Arial"/>
      <charset val="204"/>
    </font>
    <font>
      <b/>
      <sz val="9"/>
      <color rgb="FF000000"/>
      <name val="Arial"/>
      <charset val="204"/>
    </font>
    <font>
      <b/>
      <sz val="9"/>
      <color rgb="FFFFFFFF"/>
      <name val="Arial"/>
      <charset val="204"/>
    </font>
    <font>
      <b/>
      <i/>
      <sz val="9"/>
      <name val="Arial"/>
      <charset val="204"/>
    </font>
    <font>
      <sz val="9"/>
      <name val="Arial"/>
      <charset val="204"/>
    </font>
    <font>
      <b/>
      <sz val="10"/>
      <color rgb="FF0000FF"/>
      <name val="Arial"/>
      <charset val="204"/>
    </font>
    <font>
      <u/>
      <sz val="10"/>
      <color rgb="FF0000FF"/>
      <name val="Arial"/>
      <charset val="204"/>
    </font>
    <font>
      <b/>
      <sz val="10"/>
      <name val="Arial"/>
      <charset val="204"/>
    </font>
    <font>
      <b/>
      <sz val="12"/>
      <color rgb="FF0000FF"/>
      <name val="Arial"/>
      <charset val="204"/>
    </font>
    <font>
      <u/>
      <sz val="11"/>
      <color theme="10"/>
      <name val="Calibri"/>
      <charset val="134"/>
      <scheme val="minor"/>
    </font>
    <font>
      <b/>
      <sz val="10"/>
      <color rgb="FFFF0000"/>
      <name val="Arial"/>
      <charset val="204"/>
    </font>
    <font>
      <b/>
      <sz val="13"/>
      <color rgb="FFFF0000"/>
      <name val="Arial"/>
      <charset val="204"/>
    </font>
    <font>
      <b/>
      <i/>
      <sz val="9"/>
      <color rgb="FFFFFFFF"/>
      <name val="Arial"/>
      <charset val="204"/>
    </font>
    <font>
      <b/>
      <sz val="8"/>
      <color rgb="FF0000FF"/>
      <name val="Arial"/>
      <charset val="204"/>
    </font>
    <font>
      <sz val="10"/>
      <color rgb="FFFF0000"/>
      <name val="Arial"/>
      <charset val="204"/>
    </font>
    <font>
      <b/>
      <sz val="12"/>
      <color rgb="FF000000"/>
      <name val="Arial"/>
      <charset val="204"/>
    </font>
    <font>
      <b/>
      <sz val="18"/>
      <name val="Arial"/>
      <charset val="204"/>
    </font>
    <font>
      <b/>
      <sz val="12"/>
      <name val="Arial"/>
      <charset val="204"/>
    </font>
    <font>
      <b/>
      <u/>
      <sz val="12"/>
      <color rgb="FF000000"/>
      <name val="Arial"/>
      <charset val="204"/>
    </font>
    <font>
      <b/>
      <sz val="12"/>
      <color rgb="FFFFFFFF"/>
      <name val="Arial"/>
      <charset val="204"/>
    </font>
    <font>
      <b/>
      <u/>
      <sz val="12"/>
      <name val="Arial"/>
      <charset val="204"/>
    </font>
    <font>
      <b/>
      <i/>
      <u/>
      <sz val="12"/>
      <name val="Arial"/>
      <charset val="204"/>
    </font>
    <font>
      <b/>
      <u/>
      <sz val="9"/>
      <color rgb="FF0000FF"/>
      <name val="Arial"/>
      <charset val="204"/>
    </font>
    <font>
      <i/>
      <sz val="9"/>
      <name val="Arial"/>
      <charset val="204"/>
    </font>
    <font>
      <sz val="9"/>
      <color rgb="FF000000"/>
      <name val="Arial"/>
      <charset val="204"/>
    </font>
    <font>
      <b/>
      <sz val="13"/>
      <color rgb="FF000000"/>
      <name val="Arial"/>
      <charset val="204"/>
    </font>
    <font>
      <b/>
      <u/>
      <sz val="9"/>
      <name val="Arial"/>
      <charset val="204"/>
    </font>
    <font>
      <sz val="10"/>
      <color rgb="FF000000"/>
      <name val="Arial"/>
      <charset val="204"/>
    </font>
    <font>
      <b/>
      <sz val="11"/>
      <name val="Arial"/>
      <charset val="204"/>
    </font>
    <font>
      <b/>
      <sz val="8"/>
      <color rgb="FF9999FF"/>
      <name val="Arial"/>
      <charset val="204"/>
    </font>
    <font>
      <b/>
      <sz val="9"/>
      <color rgb="FFFF0000"/>
      <name val="Arial"/>
      <charset val="204"/>
    </font>
    <font>
      <b/>
      <u/>
      <sz val="12"/>
      <color rgb="FF0000FF"/>
      <name val="Arial"/>
      <charset val="204"/>
    </font>
    <font>
      <b/>
      <u/>
      <sz val="10"/>
      <color rgb="FF0000FF"/>
      <name val="Arial"/>
      <charset val="204"/>
    </font>
    <font>
      <b/>
      <u/>
      <sz val="9"/>
      <color rgb="FF800080"/>
      <name val="Arial"/>
      <charset val="204"/>
    </font>
    <font>
      <b/>
      <sz val="10"/>
      <color rgb="FF000000"/>
      <name val="Arial"/>
      <charset val="204"/>
    </font>
    <font>
      <u/>
      <sz val="10"/>
      <color rgb="FF800080"/>
      <name val="Arial"/>
      <charset val="204"/>
    </font>
    <font>
      <b/>
      <sz val="10"/>
      <color rgb="FFFFFFFF"/>
      <name val="Arial"/>
      <charset val="204"/>
    </font>
    <font>
      <b/>
      <u/>
      <sz val="12"/>
      <color rgb="FFFFFFFF"/>
      <name val="Arial"/>
      <charset val="204"/>
    </font>
    <font>
      <b/>
      <u/>
      <sz val="10"/>
      <name val="Arial"/>
      <charset val="204"/>
    </font>
    <font>
      <sz val="10"/>
      <name val="Arial"/>
      <charset val="204"/>
    </font>
    <font>
      <b/>
      <sz val="11"/>
      <color rgb="FF000000"/>
      <name val="Arial"/>
      <charset val="204"/>
    </font>
    <font>
      <b/>
      <u/>
      <sz val="12"/>
      <color theme="10"/>
      <name val="Calibri"/>
      <charset val="204"/>
      <scheme val="minor"/>
    </font>
    <font>
      <b/>
      <sz val="12"/>
      <color rgb="FF0000FF"/>
      <name val="Times New Roman"/>
      <charset val="204"/>
    </font>
    <font>
      <b/>
      <i/>
      <sz val="9"/>
      <color rgb="FF000000"/>
      <name val="Arial"/>
      <charset val="204"/>
    </font>
    <font>
      <b/>
      <sz val="10"/>
      <name val="Arial"/>
      <charset val="1"/>
    </font>
    <font>
      <i/>
      <sz val="11"/>
      <color rgb="FF7F7F7F"/>
      <name val="Calibri"/>
      <charset val="134"/>
      <scheme val="minor"/>
    </font>
    <font>
      <b/>
      <u/>
      <sz val="12"/>
      <color rgb="FF7030A0"/>
      <name val="Calibri"/>
      <charset val="204"/>
      <scheme val="minor"/>
    </font>
    <font>
      <u/>
      <sz val="11"/>
      <color rgb="FF800080"/>
      <name val="Calibri"/>
      <charset val="134"/>
      <scheme val="minor"/>
    </font>
    <font>
      <b/>
      <u/>
      <sz val="12"/>
      <color rgb="FF800080"/>
      <name val="Calibri"/>
      <charset val="204"/>
      <scheme val="minor"/>
    </font>
    <font>
      <b/>
      <sz val="11"/>
      <color theme="1"/>
      <name val="Calibri"/>
      <charset val="204"/>
    </font>
    <font>
      <u/>
      <sz val="11"/>
      <color rgb="FF7030A0"/>
      <name val="Calibri"/>
      <charset val="134"/>
      <scheme val="minor"/>
    </font>
    <font>
      <sz val="11"/>
      <color theme="1"/>
      <name val="Calibri"/>
      <charset val="134"/>
    </font>
    <font>
      <b/>
      <sz val="12"/>
      <color theme="1"/>
      <name val="Arial"/>
      <charset val="204"/>
    </font>
    <font>
      <b/>
      <sz val="11"/>
      <color theme="1"/>
      <name val="Calibri"/>
      <charset val="204"/>
      <scheme val="minor"/>
    </font>
    <font>
      <b/>
      <sz val="11"/>
      <color rgb="FFFFFFFF"/>
      <name val="Arial"/>
      <charset val="204"/>
    </font>
    <font>
      <sz val="18"/>
      <color rgb="FF800000"/>
      <name val="Arial"/>
      <charset val="204"/>
    </font>
    <font>
      <sz val="10"/>
      <color rgb="FF800000"/>
      <name val="Arial"/>
      <charset val="204"/>
    </font>
    <font>
      <sz val="10"/>
      <color rgb="FFFF0066"/>
      <name val="Arial"/>
      <charset val="204"/>
    </font>
    <font>
      <b/>
      <sz val="11"/>
      <color rgb="FF333333"/>
      <name val="Calibri"/>
      <charset val="204"/>
    </font>
    <font>
      <b/>
      <sz val="9"/>
      <color rgb="FF0070C0"/>
      <name val="Arial"/>
      <charset val="204"/>
    </font>
    <font>
      <b/>
      <sz val="9"/>
      <color rgb="FFFF3333"/>
      <name val="Arial"/>
      <charset val="204"/>
    </font>
    <font>
      <b/>
      <i/>
      <sz val="11"/>
      <color rgb="FFFF0000"/>
      <name val="Arial"/>
      <charset val="204"/>
    </font>
    <font>
      <sz val="9"/>
      <name val="Times New Roman"/>
      <charset val="204"/>
    </font>
    <font>
      <sz val="11"/>
      <color theme="1"/>
      <name val="Calibri"/>
      <charset val="134"/>
      <scheme val="minor"/>
    </font>
    <font>
      <b/>
      <u/>
      <sz val="10"/>
      <color rgb="FF0000FF"/>
      <name val="Arial"/>
      <family val="2"/>
      <charset val="204"/>
    </font>
    <font>
      <b/>
      <sz val="12"/>
      <name val="Arial"/>
      <family val="2"/>
      <charset val="204"/>
    </font>
    <font>
      <b/>
      <sz val="9"/>
      <name val="Arial"/>
      <family val="2"/>
      <charset val="204"/>
    </font>
    <font>
      <b/>
      <sz val="12"/>
      <color rgb="FFFF0000"/>
      <name val="Arial"/>
      <family val="2"/>
      <charset val="204"/>
    </font>
  </fonts>
  <fills count="51">
    <fill>
      <patternFill patternType="none"/>
    </fill>
    <fill>
      <patternFill patternType="gray125"/>
    </fill>
    <fill>
      <patternFill patternType="solid">
        <fgColor rgb="FF000000"/>
        <bgColor rgb="FF003300"/>
      </patternFill>
    </fill>
    <fill>
      <patternFill patternType="solid">
        <fgColor rgb="FFFFFF99"/>
        <bgColor rgb="FFFFFFFF"/>
      </patternFill>
    </fill>
    <fill>
      <patternFill patternType="solid">
        <fgColor rgb="FFFF9966"/>
        <bgColor rgb="FFFF950E"/>
      </patternFill>
    </fill>
    <fill>
      <patternFill patternType="solid">
        <fgColor rgb="FFFFFFFF"/>
        <bgColor rgb="FFE6E6FF"/>
      </patternFill>
    </fill>
    <fill>
      <patternFill patternType="solid">
        <fgColor rgb="FF99CCFF"/>
        <bgColor rgb="FF9DC3E6"/>
      </patternFill>
    </fill>
    <fill>
      <patternFill patternType="solid">
        <fgColor rgb="FFFF6600"/>
        <bgColor rgb="FFFF6633"/>
      </patternFill>
    </fill>
    <fill>
      <patternFill patternType="solid">
        <fgColor rgb="FF808000"/>
        <bgColor rgb="FF5C8526"/>
      </patternFill>
    </fill>
    <fill>
      <patternFill patternType="solid">
        <fgColor rgb="FFFF0000"/>
        <bgColor rgb="FFFF0066"/>
      </patternFill>
    </fill>
    <fill>
      <patternFill patternType="solid">
        <fgColor rgb="FFFF9900"/>
        <bgColor rgb="FFFF950E"/>
      </patternFill>
    </fill>
    <fill>
      <patternFill patternType="solid">
        <fgColor rgb="FF0066CC"/>
        <bgColor rgb="FF003366"/>
      </patternFill>
    </fill>
    <fill>
      <patternFill patternType="solid">
        <fgColor rgb="FF969696"/>
        <bgColor rgb="FFAFABAB"/>
      </patternFill>
    </fill>
    <fill>
      <patternFill patternType="solid">
        <fgColor rgb="FF9966CC"/>
        <bgColor rgb="FF944794"/>
      </patternFill>
    </fill>
    <fill>
      <patternFill patternType="solid">
        <fgColor rgb="FFFF6633"/>
        <bgColor rgb="FFFF6600"/>
      </patternFill>
    </fill>
    <fill>
      <patternFill patternType="solid">
        <fgColor rgb="FF00FF00"/>
        <bgColor rgb="FF3DEB3D"/>
      </patternFill>
    </fill>
    <fill>
      <patternFill patternType="solid">
        <fgColor rgb="FFFF00FF"/>
        <bgColor rgb="FFFF0066"/>
      </patternFill>
    </fill>
    <fill>
      <patternFill patternType="solid">
        <fgColor rgb="FFFFFF00"/>
        <bgColor rgb="FFFFCC00"/>
      </patternFill>
    </fill>
    <fill>
      <patternFill patternType="solid">
        <fgColor rgb="FFCCCC00"/>
        <bgColor rgb="FFFFCC00"/>
      </patternFill>
    </fill>
    <fill>
      <patternFill patternType="solid">
        <fgColor rgb="FF0000FF"/>
        <bgColor rgb="FF0000FF"/>
      </patternFill>
    </fill>
    <fill>
      <patternFill patternType="solid">
        <fgColor rgb="FFE6E6FF"/>
        <bgColor rgb="FFDDDDDD"/>
      </patternFill>
    </fill>
    <fill>
      <patternFill patternType="solid">
        <fgColor rgb="FF5C8526"/>
        <bgColor rgb="FF548235"/>
      </patternFill>
    </fill>
    <fill>
      <patternFill patternType="solid">
        <fgColor rgb="FFFF950E"/>
        <bgColor rgb="FFFF9900"/>
      </patternFill>
    </fill>
    <fill>
      <patternFill patternType="solid">
        <fgColor rgb="FF3DEB3D"/>
        <bgColor rgb="FF00FF00"/>
      </patternFill>
    </fill>
    <fill>
      <patternFill patternType="solid">
        <fgColor rgb="FF800080"/>
        <bgColor rgb="FF660066"/>
      </patternFill>
    </fill>
    <fill>
      <patternFill patternType="solid">
        <fgColor rgb="FFFFCC99"/>
        <bgColor rgb="FFDDDDDD"/>
      </patternFill>
    </fill>
    <fill>
      <patternFill patternType="solid">
        <fgColor rgb="FFFF3333"/>
        <bgColor rgb="FFFF6633"/>
      </patternFill>
    </fill>
    <fill>
      <patternFill patternType="solid">
        <fgColor rgb="FF548235"/>
        <bgColor rgb="FF5C8526"/>
      </patternFill>
    </fill>
    <fill>
      <patternFill patternType="solid">
        <fgColor rgb="FF7DA647"/>
        <bgColor rgb="FF969696"/>
      </patternFill>
    </fill>
    <fill>
      <patternFill patternType="solid">
        <fgColor theme="0"/>
        <bgColor indexed="64"/>
      </patternFill>
    </fill>
    <fill>
      <patternFill patternType="solid">
        <fgColor rgb="FFFF0000"/>
        <bgColor indexed="64"/>
      </patternFill>
    </fill>
    <fill>
      <patternFill patternType="solid">
        <fgColor rgb="FF00B050"/>
        <bgColor rgb="FF3DEB3D"/>
      </patternFill>
    </fill>
    <fill>
      <patternFill patternType="solid">
        <fgColor rgb="FFFFC000"/>
        <bgColor rgb="FFFFCC00"/>
      </patternFill>
    </fill>
    <fill>
      <patternFill patternType="solid">
        <fgColor rgb="FFAFABAB"/>
        <bgColor rgb="FF969696"/>
      </patternFill>
    </fill>
    <fill>
      <patternFill patternType="solid">
        <fgColor theme="8" tint="0.79995117038483843"/>
        <bgColor rgb="FF99CCFF"/>
      </patternFill>
    </fill>
    <fill>
      <patternFill patternType="solid">
        <fgColor theme="8" tint="0.79995117038483843"/>
        <bgColor rgb="FF003300"/>
      </patternFill>
    </fill>
    <fill>
      <patternFill patternType="solid">
        <fgColor theme="8" tint="0.79995117038483843"/>
        <bgColor indexed="64"/>
      </patternFill>
    </fill>
    <fill>
      <patternFill patternType="solid">
        <fgColor theme="8" tint="0.79995117038483843"/>
        <bgColor rgb="FF9DC3E6"/>
      </patternFill>
    </fill>
    <fill>
      <patternFill patternType="solid">
        <fgColor rgb="FFFF99CC"/>
        <bgColor rgb="FFCC99FF"/>
      </patternFill>
    </fill>
    <fill>
      <patternFill patternType="solid">
        <fgColor rgb="FFCCFFFF"/>
        <bgColor rgb="FFE6E6FF"/>
      </patternFill>
    </fill>
    <fill>
      <patternFill patternType="solid">
        <fgColor rgb="FFFFFF00"/>
        <bgColor indexed="64"/>
      </patternFill>
    </fill>
    <fill>
      <patternFill patternType="solid">
        <fgColor theme="4" tint="0.39994506668294322"/>
        <bgColor indexed="64"/>
      </patternFill>
    </fill>
    <fill>
      <patternFill patternType="solid">
        <fgColor theme="0"/>
        <bgColor rgb="FFE6E6FF"/>
      </patternFill>
    </fill>
    <fill>
      <patternFill patternType="solid">
        <fgColor theme="7" tint="0.59999389629810485"/>
        <bgColor indexed="64"/>
      </patternFill>
    </fill>
    <fill>
      <patternFill patternType="solid">
        <fgColor rgb="FFFFFF00"/>
        <bgColor rgb="FFE6E6FF"/>
      </patternFill>
    </fill>
    <fill>
      <patternFill patternType="solid">
        <fgColor rgb="FFDDDDDD"/>
        <bgColor rgb="FFE6E6FF"/>
      </patternFill>
    </fill>
    <fill>
      <patternFill patternType="solid">
        <fgColor rgb="FFFFCC00"/>
        <bgColor rgb="FFFFC000"/>
      </patternFill>
    </fill>
    <fill>
      <patternFill patternType="solid">
        <fgColor rgb="FFCC66FF"/>
        <bgColor rgb="FF9966CC"/>
      </patternFill>
    </fill>
    <fill>
      <patternFill patternType="solid">
        <fgColor rgb="FF00CCFF"/>
        <bgColor rgb="FF00FFFF"/>
      </patternFill>
    </fill>
    <fill>
      <patternFill patternType="solid">
        <fgColor rgb="FFFFFF00"/>
        <bgColor rgb="FFCCCCCC"/>
      </patternFill>
    </fill>
    <fill>
      <patternFill patternType="solid">
        <fgColor rgb="FFFFFF00"/>
        <bgColor rgb="FF99CCFF"/>
      </patternFill>
    </fill>
  </fills>
  <borders count="34">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hair">
        <color auto="1"/>
      </left>
      <right style="thin">
        <color auto="1"/>
      </right>
      <top style="thin">
        <color auto="1"/>
      </top>
      <bottom style="thin">
        <color auto="1"/>
      </bottom>
      <diagonal/>
    </border>
    <border>
      <left/>
      <right style="thin">
        <color auto="1"/>
      </right>
      <top style="thin">
        <color auto="1"/>
      </top>
      <bottom style="thin">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right style="thin">
        <color rgb="FF800080"/>
      </right>
      <top style="thin">
        <color rgb="FF800080"/>
      </top>
      <bottom/>
      <diagonal/>
    </border>
    <border>
      <left/>
      <right style="hair">
        <color auto="1"/>
      </right>
      <top style="hair">
        <color auto="1"/>
      </top>
      <bottom style="hair">
        <color auto="1"/>
      </bottom>
      <diagonal/>
    </border>
    <border>
      <left style="hair">
        <color auto="1"/>
      </left>
      <right/>
      <top style="hair">
        <color auto="1"/>
      </top>
      <bottom/>
      <diagonal/>
    </border>
    <border>
      <left/>
      <right style="thin">
        <color rgb="FFB80047"/>
      </right>
      <top/>
      <bottom/>
      <diagonal/>
    </border>
    <border>
      <left style="hair">
        <color auto="1"/>
      </left>
      <right/>
      <top/>
      <bottom style="hair">
        <color auto="1"/>
      </bottom>
      <diagonal/>
    </border>
    <border>
      <left style="thin">
        <color rgb="FFB80047"/>
      </left>
      <right style="thin">
        <color rgb="FFB80047"/>
      </right>
      <top/>
      <bottom style="thin">
        <color rgb="FFB80047"/>
      </bottom>
      <diagonal/>
    </border>
    <border>
      <left/>
      <right/>
      <top style="thick">
        <color auto="1"/>
      </top>
      <bottom/>
      <diagonal/>
    </border>
    <border>
      <left/>
      <right/>
      <top/>
      <bottom style="thick">
        <color auto="1"/>
      </bottom>
      <diagonal/>
    </border>
    <border>
      <left style="thin">
        <color rgb="FF800080"/>
      </left>
      <right style="thin">
        <color rgb="FF800080"/>
      </right>
      <top style="thin">
        <color rgb="FF800080"/>
      </top>
      <bottom style="thin">
        <color rgb="FF800080"/>
      </bottom>
      <diagonal/>
    </border>
    <border>
      <left style="thin">
        <color rgb="FFB80047"/>
      </left>
      <right style="thin">
        <color rgb="FFB80047"/>
      </right>
      <top style="thin">
        <color rgb="FFB80047"/>
      </top>
      <bottom style="thin">
        <color rgb="FFB80047"/>
      </bottom>
      <diagonal/>
    </border>
    <border>
      <left style="thin">
        <color rgb="FFB80047"/>
      </left>
      <right style="thin">
        <color rgb="FFB80047"/>
      </right>
      <top style="thin">
        <color rgb="FFB80047"/>
      </top>
      <bottom/>
      <diagonal/>
    </border>
    <border>
      <left style="thin">
        <color auto="1"/>
      </left>
      <right/>
      <top style="thin">
        <color auto="1"/>
      </top>
      <bottom/>
      <diagonal/>
    </border>
    <border>
      <left style="hair">
        <color auto="1"/>
      </left>
      <right style="hair">
        <color auto="1"/>
      </right>
      <top/>
      <bottom/>
      <diagonal/>
    </border>
    <border>
      <left style="thin">
        <color auto="1"/>
      </left>
      <right style="thin">
        <color auto="1"/>
      </right>
      <top/>
      <bottom style="thin">
        <color auto="1"/>
      </bottom>
      <diagonal/>
    </border>
    <border>
      <left style="hair">
        <color rgb="FF993366"/>
      </left>
      <right style="hair">
        <color rgb="FF993366"/>
      </right>
      <top style="hair">
        <color rgb="FF993366"/>
      </top>
      <bottom style="hair">
        <color rgb="FF993366"/>
      </bottom>
      <diagonal/>
    </border>
    <border>
      <left/>
      <right/>
      <top/>
      <bottom style="hair">
        <color auto="1"/>
      </bottom>
      <diagonal/>
    </border>
    <border>
      <left/>
      <right style="thin">
        <color rgb="FF800080"/>
      </right>
      <top/>
      <bottom style="hair">
        <color auto="1"/>
      </bottom>
      <diagonal/>
    </border>
    <border>
      <left style="thin">
        <color rgb="FF800080"/>
      </left>
      <right/>
      <top style="thin">
        <color rgb="FF800080"/>
      </top>
      <bottom style="thin">
        <color rgb="FF800080"/>
      </bottom>
      <diagonal/>
    </border>
    <border>
      <left/>
      <right/>
      <top style="thin">
        <color rgb="FF800080"/>
      </top>
      <bottom style="thin">
        <color rgb="FF800080"/>
      </bottom>
      <diagonal/>
    </border>
    <border>
      <left/>
      <right style="thin">
        <color rgb="FF800080"/>
      </right>
      <top style="thin">
        <color rgb="FF800080"/>
      </top>
      <bottom style="thin">
        <color rgb="FF800080"/>
      </bottom>
      <diagonal/>
    </border>
    <border>
      <left/>
      <right style="thin">
        <color auto="1"/>
      </right>
      <top style="thin">
        <color auto="1"/>
      </top>
      <bottom/>
      <diagonal/>
    </border>
    <border>
      <left/>
      <right style="thin">
        <color auto="1"/>
      </right>
      <top style="hair">
        <color auto="1"/>
      </top>
      <bottom/>
      <diagonal/>
    </border>
    <border>
      <left style="thin">
        <color rgb="FF333333"/>
      </left>
      <right style="thin">
        <color rgb="FF333333"/>
      </right>
      <top style="thin">
        <color rgb="FF333333"/>
      </top>
      <bottom style="thin">
        <color rgb="FF333333"/>
      </bottom>
      <diagonal/>
    </border>
    <border>
      <left/>
      <right/>
      <top style="thin">
        <color auto="1"/>
      </top>
      <bottom/>
      <diagonal/>
    </border>
  </borders>
  <cellStyleXfs count="8">
    <xf numFmtId="0" fontId="0" fillId="0" borderId="0"/>
    <xf numFmtId="164" fontId="66" fillId="0" borderId="0" applyFont="0" applyFill="0" applyBorder="0" applyAlignment="0" applyProtection="0"/>
    <xf numFmtId="0" fontId="12" fillId="0" borderId="0" applyNumberFormat="0" applyFill="0" applyBorder="0" applyAlignment="0" applyProtection="0"/>
    <xf numFmtId="0" fontId="48" fillId="0" borderId="0" applyNumberFormat="0" applyFill="0" applyBorder="0" applyAlignment="0" applyProtection="0"/>
    <xf numFmtId="165" fontId="42" fillId="0" borderId="0" applyBorder="0" applyProtection="0"/>
    <xf numFmtId="0" fontId="61" fillId="5" borderId="32" applyProtection="0"/>
    <xf numFmtId="0" fontId="9" fillId="0" borderId="0" applyBorder="0" applyProtection="0"/>
    <xf numFmtId="0" fontId="42" fillId="0" borderId="0"/>
  </cellStyleXfs>
  <cellXfs count="660">
    <xf numFmtId="0" fontId="0" fillId="0" borderId="0" xfId="0"/>
    <xf numFmtId="0" fontId="1" fillId="0" borderId="1" xfId="0" applyFont="1" applyBorder="1" applyAlignment="1">
      <alignment horizontal="center"/>
    </xf>
    <xf numFmtId="0" fontId="3" fillId="0" borderId="3" xfId="0" applyFont="1" applyBorder="1" applyAlignment="1">
      <alignment horizontal="center"/>
    </xf>
    <xf numFmtId="0" fontId="5" fillId="2" borderId="0" xfId="0" applyFont="1" applyFill="1" applyAlignment="1">
      <alignment horizontal="center" vertical="center"/>
    </xf>
    <xf numFmtId="0" fontId="5" fillId="2" borderId="4" xfId="0" applyFont="1" applyFill="1" applyBorder="1" applyAlignment="1">
      <alignment horizontal="center" wrapText="1"/>
    </xf>
    <xf numFmtId="0" fontId="4" fillId="0" borderId="4" xfId="0" applyFont="1" applyBorder="1" applyAlignment="1" applyProtection="1">
      <alignment horizontal="center" wrapText="1"/>
      <protection hidden="1"/>
    </xf>
    <xf numFmtId="0" fontId="3" fillId="2" borderId="4" xfId="0" applyFont="1" applyFill="1" applyBorder="1" applyAlignment="1">
      <alignment horizontal="center" vertical="center"/>
    </xf>
    <xf numFmtId="0" fontId="6" fillId="0" borderId="4" xfId="0" applyFont="1" applyBorder="1" applyAlignment="1">
      <alignment horizontal="center" wrapText="1"/>
    </xf>
    <xf numFmtId="0" fontId="6" fillId="3" borderId="4" xfId="0" applyFont="1" applyFill="1" applyBorder="1" applyAlignment="1">
      <alignment horizontal="center" wrapText="1"/>
    </xf>
    <xf numFmtId="0" fontId="3" fillId="4" borderId="0" xfId="0" applyFont="1" applyFill="1" applyAlignment="1">
      <alignment horizontal="center" vertical="center"/>
    </xf>
    <xf numFmtId="0" fontId="7" fillId="4" borderId="4" xfId="0" applyFont="1" applyFill="1" applyBorder="1" applyAlignment="1">
      <alignment vertical="center"/>
    </xf>
    <xf numFmtId="0" fontId="3" fillId="4" borderId="4" xfId="0" applyFont="1" applyFill="1" applyBorder="1" applyAlignment="1">
      <alignment horizontal="center" vertical="center" wrapText="1"/>
    </xf>
    <xf numFmtId="0" fontId="3" fillId="4" borderId="4" xfId="0" applyFont="1" applyFill="1" applyBorder="1" applyAlignment="1">
      <alignment horizontal="center" vertical="center"/>
    </xf>
    <xf numFmtId="0" fontId="8" fillId="5" borderId="4" xfId="0" applyFont="1" applyFill="1" applyBorder="1" applyAlignment="1">
      <alignment horizontal="center" vertical="center"/>
    </xf>
    <xf numFmtId="0" fontId="7" fillId="0" borderId="4" xfId="0" applyFont="1" applyBorder="1" applyAlignment="1">
      <alignment horizontal="center" vertical="center"/>
    </xf>
    <xf numFmtId="0" fontId="3" fillId="0" borderId="5" xfId="0" applyFont="1" applyBorder="1" applyAlignment="1">
      <alignment horizontal="center" vertical="center"/>
    </xf>
    <xf numFmtId="0" fontId="9" fillId="5" borderId="4" xfId="6" applyFill="1" applyBorder="1" applyAlignment="1" applyProtection="1">
      <alignment horizontal="center" vertical="center"/>
    </xf>
    <xf numFmtId="2" fontId="0" fillId="0" borderId="4" xfId="0" applyNumberFormat="1" applyBorder="1" applyAlignment="1" applyProtection="1">
      <alignment horizontal="center" vertical="center"/>
      <protection hidden="1"/>
    </xf>
    <xf numFmtId="0" fontId="3" fillId="6" borderId="4" xfId="0" applyFont="1" applyFill="1" applyBorder="1" applyAlignment="1" applyProtection="1">
      <alignment horizontal="center" vertical="center"/>
      <protection hidden="1"/>
    </xf>
    <xf numFmtId="0" fontId="0" fillId="0" borderId="4" xfId="0" applyBorder="1" applyAlignment="1" applyProtection="1">
      <alignment vertical="center"/>
      <protection locked="0"/>
    </xf>
    <xf numFmtId="0" fontId="7" fillId="4" borderId="1" xfId="0" applyFont="1" applyFill="1" applyBorder="1" applyAlignment="1">
      <alignment horizontal="center" vertical="center"/>
    </xf>
    <xf numFmtId="0" fontId="11" fillId="4" borderId="4" xfId="0" applyFont="1" applyFill="1" applyBorder="1" applyAlignment="1">
      <alignment horizontal="center" vertical="center"/>
    </xf>
    <xf numFmtId="0" fontId="3" fillId="4" borderId="4" xfId="0" applyFont="1" applyFill="1" applyBorder="1" applyAlignment="1" applyProtection="1">
      <alignment horizontal="center" vertical="center"/>
      <protection hidden="1"/>
    </xf>
    <xf numFmtId="0" fontId="4" fillId="4" borderId="4" xfId="0" applyFont="1" applyFill="1" applyBorder="1" applyAlignment="1" applyProtection="1">
      <alignment horizontal="center" vertical="center"/>
      <protection locked="0"/>
    </xf>
    <xf numFmtId="166" fontId="4" fillId="4" borderId="4" xfId="0" applyNumberFormat="1" applyFont="1" applyFill="1" applyBorder="1" applyAlignment="1" applyProtection="1">
      <alignment horizontal="center" vertical="center" wrapText="1"/>
      <protection locked="0"/>
    </xf>
    <xf numFmtId="0" fontId="12" fillId="0" borderId="4" xfId="2" applyBorder="1" applyAlignment="1">
      <alignment horizontal="center" vertical="center"/>
    </xf>
    <xf numFmtId="0" fontId="0" fillId="5" borderId="4" xfId="0" applyFill="1" applyBorder="1" applyAlignment="1" applyProtection="1">
      <alignment vertical="center"/>
      <protection locked="0"/>
    </xf>
    <xf numFmtId="0" fontId="0" fillId="0" borderId="4" xfId="0" applyBorder="1" applyAlignment="1">
      <alignment horizontal="center"/>
    </xf>
    <xf numFmtId="0" fontId="7" fillId="4" borderId="8" xfId="0" applyFont="1" applyFill="1" applyBorder="1" applyAlignment="1">
      <alignment horizontal="center" vertical="center"/>
    </xf>
    <xf numFmtId="2" fontId="0" fillId="4" borderId="4" xfId="0" applyNumberFormat="1" applyFill="1" applyBorder="1" applyAlignment="1" applyProtection="1">
      <alignment horizontal="center" vertical="center"/>
      <protection hidden="1"/>
    </xf>
    <xf numFmtId="0" fontId="7" fillId="4" borderId="9" xfId="0" applyFont="1" applyFill="1" applyBorder="1" applyAlignment="1">
      <alignment horizontal="center" vertical="center"/>
    </xf>
    <xf numFmtId="0" fontId="3" fillId="4" borderId="2" xfId="0" applyFont="1" applyFill="1" applyBorder="1" applyAlignment="1">
      <alignment horizontal="center" vertical="center"/>
    </xf>
    <xf numFmtId="0" fontId="3" fillId="0" borderId="1" xfId="0" applyFont="1" applyBorder="1" applyAlignment="1">
      <alignment horizontal="center" vertical="center"/>
    </xf>
    <xf numFmtId="0" fontId="7" fillId="0" borderId="0" xfId="0" applyFont="1" applyAlignment="1">
      <alignment horizontal="center"/>
    </xf>
    <xf numFmtId="168" fontId="7" fillId="0" borderId="0" xfId="0" applyNumberFormat="1" applyFont="1"/>
    <xf numFmtId="168" fontId="3" fillId="7" borderId="0" xfId="0" applyNumberFormat="1" applyFont="1" applyFill="1"/>
    <xf numFmtId="169" fontId="3" fillId="7" borderId="0" xfId="0" applyNumberFormat="1" applyFont="1" applyFill="1" applyAlignment="1">
      <alignment horizontal="center"/>
    </xf>
    <xf numFmtId="0" fontId="7" fillId="0" borderId="0" xfId="0" applyFont="1"/>
    <xf numFmtId="0" fontId="3" fillId="0" borderId="0" xfId="0" applyFont="1" applyAlignment="1">
      <alignment horizontal="center"/>
    </xf>
    <xf numFmtId="0" fontId="15" fillId="8" borderId="4" xfId="0" applyFont="1" applyFill="1" applyBorder="1" applyAlignment="1">
      <alignment horizontal="center" wrapText="1"/>
    </xf>
    <xf numFmtId="0" fontId="6" fillId="9" borderId="4" xfId="0" applyFont="1" applyFill="1" applyBorder="1" applyAlignment="1">
      <alignment horizontal="center" wrapText="1"/>
    </xf>
    <xf numFmtId="0" fontId="6" fillId="10" borderId="4" xfId="0" applyFont="1" applyFill="1" applyBorder="1" applyAlignment="1">
      <alignment horizontal="center" wrapText="1"/>
    </xf>
    <xf numFmtId="0" fontId="6" fillId="11" borderId="4" xfId="0" applyFont="1" applyFill="1" applyBorder="1" applyAlignment="1">
      <alignment horizontal="center" wrapText="1"/>
    </xf>
    <xf numFmtId="0" fontId="15" fillId="12" borderId="4" xfId="0" applyFont="1" applyFill="1" applyBorder="1" applyAlignment="1">
      <alignment horizontal="center" wrapText="1"/>
    </xf>
    <xf numFmtId="0" fontId="15" fillId="2" borderId="4" xfId="0" applyFont="1" applyFill="1" applyBorder="1" applyAlignment="1">
      <alignment horizontal="center" wrapText="1"/>
    </xf>
    <xf numFmtId="0" fontId="15" fillId="13" borderId="4" xfId="0" applyFont="1" applyFill="1" applyBorder="1" applyAlignment="1">
      <alignment horizontal="center" wrapText="1"/>
    </xf>
    <xf numFmtId="0" fontId="6" fillId="14" borderId="4" xfId="0" applyFont="1" applyFill="1" applyBorder="1" applyAlignment="1">
      <alignment horizontal="center" wrapText="1"/>
    </xf>
    <xf numFmtId="0" fontId="0" fillId="0" borderId="4" xfId="0" applyBorder="1"/>
    <xf numFmtId="0" fontId="16" fillId="0" borderId="1" xfId="0" applyFont="1" applyBorder="1" applyAlignment="1">
      <alignment horizontal="center" vertical="center" wrapText="1"/>
    </xf>
    <xf numFmtId="0" fontId="6" fillId="15" borderId="4" xfId="0" applyFont="1" applyFill="1" applyBorder="1" applyAlignment="1">
      <alignment horizontal="center" wrapText="1"/>
    </xf>
    <xf numFmtId="0" fontId="6" fillId="16" borderId="4" xfId="0" applyFont="1" applyFill="1" applyBorder="1" applyAlignment="1">
      <alignment horizontal="center" wrapText="1"/>
    </xf>
    <xf numFmtId="0" fontId="6" fillId="17" borderId="4" xfId="0" applyFont="1" applyFill="1" applyBorder="1" applyAlignment="1">
      <alignment horizontal="center" wrapText="1"/>
    </xf>
    <xf numFmtId="0" fontId="5" fillId="2" borderId="1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7" fillId="0" borderId="0" xfId="0" applyFont="1" applyAlignment="1">
      <alignment vertical="center"/>
    </xf>
    <xf numFmtId="0" fontId="7" fillId="5" borderId="0" xfId="0" applyFont="1" applyFill="1" applyAlignment="1">
      <alignment horizontal="center"/>
    </xf>
    <xf numFmtId="167" fontId="3" fillId="0" borderId="7" xfId="0" applyNumberFormat="1" applyFont="1" applyBorder="1" applyAlignment="1">
      <alignment horizontal="center" vertical="center"/>
    </xf>
    <xf numFmtId="167" fontId="3" fillId="0" borderId="4" xfId="0" applyNumberFormat="1" applyFont="1" applyBorder="1" applyAlignment="1">
      <alignment horizontal="center" vertical="center"/>
    </xf>
    <xf numFmtId="167" fontId="3" fillId="4" borderId="7" xfId="0" applyNumberFormat="1" applyFont="1" applyFill="1" applyBorder="1" applyAlignment="1">
      <alignment horizontal="center" vertical="center"/>
    </xf>
    <xf numFmtId="167" fontId="3" fillId="4" borderId="4" xfId="0" applyNumberFormat="1" applyFont="1" applyFill="1" applyBorder="1" applyAlignment="1">
      <alignment horizontal="center" vertical="center"/>
    </xf>
    <xf numFmtId="167" fontId="3" fillId="5" borderId="7" xfId="0" applyNumberFormat="1" applyFont="1" applyFill="1" applyBorder="1" applyAlignment="1">
      <alignment horizontal="center" vertical="center"/>
    </xf>
    <xf numFmtId="0" fontId="3" fillId="5" borderId="4" xfId="0" applyFont="1" applyFill="1" applyBorder="1" applyAlignment="1">
      <alignment horizontal="center" vertical="center"/>
    </xf>
    <xf numFmtId="0" fontId="7" fillId="5" borderId="0" xfId="0" applyFont="1" applyFill="1" applyAlignment="1">
      <alignment vertical="center"/>
    </xf>
    <xf numFmtId="0" fontId="7" fillId="5" borderId="4" xfId="0" applyFont="1" applyFill="1" applyBorder="1" applyAlignment="1">
      <alignment vertical="center"/>
    </xf>
    <xf numFmtId="0" fontId="7" fillId="5" borderId="4" xfId="0" applyFont="1" applyFill="1" applyBorder="1" applyAlignment="1">
      <alignment horizontal="center"/>
    </xf>
    <xf numFmtId="171" fontId="3" fillId="0" borderId="0" xfId="0" applyNumberFormat="1" applyFont="1" applyAlignment="1">
      <alignment horizontal="center"/>
    </xf>
    <xf numFmtId="4" fontId="7" fillId="0" borderId="0" xfId="0" applyNumberFormat="1" applyFont="1"/>
    <xf numFmtId="0" fontId="7" fillId="0" borderId="4" xfId="0" applyFont="1" applyBorder="1"/>
    <xf numFmtId="0" fontId="5" fillId="2" borderId="0" xfId="0" applyFont="1" applyFill="1" applyAlignment="1">
      <alignment horizontal="center" wrapText="1"/>
    </xf>
    <xf numFmtId="2" fontId="7" fillId="0" borderId="0" xfId="0" applyNumberFormat="1" applyFont="1" applyAlignment="1">
      <alignment vertical="center"/>
    </xf>
    <xf numFmtId="0" fontId="17" fillId="0" borderId="0" xfId="0" applyFont="1" applyAlignment="1">
      <alignment horizontal="center"/>
    </xf>
    <xf numFmtId="2" fontId="7" fillId="5" borderId="0" xfId="0" applyNumberFormat="1" applyFont="1" applyFill="1" applyAlignment="1">
      <alignment vertical="center"/>
    </xf>
    <xf numFmtId="0" fontId="17" fillId="5" borderId="0" xfId="0" applyFont="1" applyFill="1" applyAlignment="1">
      <alignment horizontal="center"/>
    </xf>
    <xf numFmtId="2" fontId="7" fillId="5" borderId="4" xfId="0" applyNumberFormat="1" applyFont="1" applyFill="1" applyBorder="1" applyAlignment="1">
      <alignment vertical="center"/>
    </xf>
    <xf numFmtId="0" fontId="17" fillId="5" borderId="4" xfId="0" applyFont="1" applyFill="1" applyBorder="1" applyAlignment="1">
      <alignment horizontal="center"/>
    </xf>
    <xf numFmtId="0" fontId="18" fillId="0" borderId="0" xfId="0" applyFont="1" applyAlignment="1">
      <alignment horizontal="center"/>
    </xf>
    <xf numFmtId="0" fontId="19" fillId="19" borderId="0" xfId="0" applyFont="1" applyFill="1" applyAlignment="1">
      <alignment horizontal="center"/>
    </xf>
    <xf numFmtId="0" fontId="20" fillId="0" borderId="0" xfId="0" applyFont="1" applyAlignment="1">
      <alignment horizontal="center"/>
    </xf>
    <xf numFmtId="0" fontId="21" fillId="0" borderId="0" xfId="0" applyFont="1" applyAlignment="1">
      <alignment horizontal="center"/>
    </xf>
    <xf numFmtId="0" fontId="7" fillId="0" borderId="1" xfId="0" applyFont="1" applyBorder="1" applyAlignment="1">
      <alignment horizontal="center"/>
    </xf>
    <xf numFmtId="0" fontId="4" fillId="0" borderId="0" xfId="0" applyFont="1" applyAlignment="1">
      <alignment horizontal="center"/>
    </xf>
    <xf numFmtId="0" fontId="22" fillId="2" borderId="0" xfId="0" applyFont="1" applyFill="1" applyAlignment="1">
      <alignment horizontal="center"/>
    </xf>
    <xf numFmtId="0" fontId="23" fillId="0" borderId="0" xfId="0" applyFont="1" applyAlignment="1">
      <alignment horizontal="center" wrapText="1"/>
    </xf>
    <xf numFmtId="0" fontId="3" fillId="0" borderId="1" xfId="0" applyFont="1" applyBorder="1" applyAlignment="1">
      <alignment horizontal="center" wrapText="1"/>
    </xf>
    <xf numFmtId="0" fontId="3" fillId="0" borderId="12" xfId="0" applyFont="1" applyBorder="1" applyAlignment="1">
      <alignment horizontal="center" wrapText="1"/>
    </xf>
    <xf numFmtId="0" fontId="5" fillId="0" borderId="0" xfId="0" applyFont="1" applyAlignment="1">
      <alignment horizontal="center"/>
    </xf>
    <xf numFmtId="0" fontId="6" fillId="0" borderId="1" xfId="0" applyFont="1" applyBorder="1" applyAlignment="1">
      <alignment horizontal="center" vertical="center"/>
    </xf>
    <xf numFmtId="0" fontId="20" fillId="0" borderId="1" xfId="0" applyFont="1" applyBorder="1" applyAlignment="1">
      <alignment horizontal="center" vertical="center" wrapText="1"/>
    </xf>
    <xf numFmtId="0" fontId="24" fillId="0" borderId="1" xfId="0" applyFont="1" applyBorder="1" applyAlignment="1">
      <alignment horizontal="center" vertical="center"/>
    </xf>
    <xf numFmtId="0" fontId="7" fillId="0" borderId="1" xfId="0" applyFont="1" applyBorder="1" applyAlignment="1">
      <alignment horizontal="center" vertical="center"/>
    </xf>
    <xf numFmtId="0" fontId="3" fillId="0" borderId="1" xfId="0" applyFont="1" applyBorder="1" applyAlignment="1">
      <alignment horizontal="center"/>
    </xf>
    <xf numFmtId="0" fontId="3" fillId="5" borderId="1" xfId="0" applyFont="1" applyFill="1" applyBorder="1" applyAlignment="1">
      <alignment horizontal="center" vertical="center" wrapText="1"/>
    </xf>
    <xf numFmtId="0" fontId="9" fillId="0" borderId="1" xfId="6" applyBorder="1" applyAlignment="1" applyProtection="1">
      <alignment horizontal="center" vertical="center"/>
    </xf>
    <xf numFmtId="0" fontId="3" fillId="5"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25" fillId="4" borderId="1" xfId="6" applyFont="1" applyFill="1" applyBorder="1" applyAlignment="1" applyProtection="1">
      <alignment horizontal="center" vertical="center"/>
    </xf>
    <xf numFmtId="0" fontId="3" fillId="4" borderId="1" xfId="0" applyFont="1" applyFill="1" applyBorder="1" applyAlignment="1">
      <alignment horizontal="center" vertical="center"/>
    </xf>
    <xf numFmtId="0" fontId="3" fillId="0" borderId="1" xfId="0" applyFont="1" applyBorder="1" applyAlignment="1">
      <alignment horizontal="center" vertical="center" wrapText="1"/>
    </xf>
    <xf numFmtId="0" fontId="9" fillId="5" borderId="1" xfId="6" applyFill="1" applyBorder="1" applyAlignment="1" applyProtection="1">
      <alignment horizontal="center" vertical="center"/>
    </xf>
    <xf numFmtId="0" fontId="7" fillId="5" borderId="1" xfId="0" applyFont="1" applyFill="1" applyBorder="1" applyAlignment="1">
      <alignment horizontal="center" vertical="center"/>
    </xf>
    <xf numFmtId="0" fontId="9" fillId="0" borderId="1" xfId="6" applyBorder="1" applyAlignment="1" applyProtection="1">
      <alignment horizontal="center"/>
    </xf>
    <xf numFmtId="0" fontId="26"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0" fontId="25" fillId="4" borderId="1" xfId="0" applyFont="1" applyFill="1" applyBorder="1" applyAlignment="1">
      <alignment horizontal="center" vertical="center"/>
    </xf>
    <xf numFmtId="0" fontId="28" fillId="4" borderId="1" xfId="0" applyFont="1" applyFill="1" applyBorder="1" applyAlignment="1">
      <alignment horizontal="center" vertical="center" wrapText="1"/>
    </xf>
    <xf numFmtId="0" fontId="0" fillId="0" borderId="0" xfId="0" applyAlignment="1">
      <alignment vertical="center"/>
    </xf>
    <xf numFmtId="0" fontId="29" fillId="0" borderId="0" xfId="0" applyFont="1" applyAlignment="1">
      <alignment vertical="center"/>
    </xf>
    <xf numFmtId="0" fontId="8" fillId="0" borderId="0" xfId="0" applyFont="1" applyAlignment="1">
      <alignment horizontal="center" vertical="center" wrapText="1"/>
    </xf>
    <xf numFmtId="0" fontId="23" fillId="0" borderId="0" xfId="0" applyFont="1" applyAlignment="1">
      <alignment horizontal="center" vertical="center"/>
    </xf>
    <xf numFmtId="0" fontId="7" fillId="0" borderId="0" xfId="0" applyFont="1" applyAlignment="1">
      <alignment horizontal="center" vertical="center"/>
    </xf>
    <xf numFmtId="0" fontId="10" fillId="0" borderId="0" xfId="0" applyFont="1" applyAlignment="1">
      <alignment horizontal="center" vertical="center"/>
    </xf>
    <xf numFmtId="0" fontId="7" fillId="0" borderId="0" xfId="0" applyFont="1" applyAlignment="1">
      <alignment horizontal="center" wrapText="1"/>
    </xf>
    <xf numFmtId="0" fontId="23" fillId="0" borderId="0" xfId="0" applyFont="1" applyAlignment="1">
      <alignment horizontal="center"/>
    </xf>
    <xf numFmtId="0" fontId="4" fillId="0" borderId="1" xfId="0" applyFont="1" applyBorder="1" applyAlignment="1" applyProtection="1">
      <alignment horizontal="center" wrapText="1"/>
      <protection hidden="1"/>
    </xf>
    <xf numFmtId="0" fontId="3" fillId="20" borderId="14" xfId="0" applyFont="1" applyFill="1" applyBorder="1" applyAlignment="1">
      <alignment horizontal="center" wrapText="1"/>
    </xf>
    <xf numFmtId="0" fontId="6" fillId="0" borderId="9" xfId="0" applyFont="1" applyBorder="1" applyAlignment="1">
      <alignment horizontal="center" wrapText="1"/>
    </xf>
    <xf numFmtId="0" fontId="6" fillId="3" borderId="9" xfId="0" applyFont="1" applyFill="1" applyBorder="1" applyAlignment="1">
      <alignment horizontal="center" wrapText="1"/>
    </xf>
    <xf numFmtId="0" fontId="15" fillId="21" borderId="9" xfId="0" applyFont="1" applyFill="1" applyBorder="1" applyAlignment="1">
      <alignment horizontal="center" wrapText="1"/>
    </xf>
    <xf numFmtId="0" fontId="4" fillId="0" borderId="1" xfId="0" applyFont="1" applyBorder="1" applyAlignment="1" applyProtection="1">
      <alignment horizontal="center"/>
      <protection hidden="1"/>
    </xf>
    <xf numFmtId="0" fontId="5" fillId="0" borderId="2" xfId="0" applyFont="1" applyBorder="1" applyAlignment="1">
      <alignment horizontal="center" wrapText="1"/>
    </xf>
    <xf numFmtId="0" fontId="10" fillId="5" borderId="1" xfId="0" applyFont="1" applyFill="1" applyBorder="1" applyAlignment="1">
      <alignment horizontal="center" vertical="center"/>
    </xf>
    <xf numFmtId="2" fontId="3" fillId="0" borderId="1" xfId="0" applyNumberFormat="1" applyFont="1" applyBorder="1" applyAlignment="1">
      <alignment horizontal="center" vertical="center"/>
    </xf>
    <xf numFmtId="0" fontId="3" fillId="0" borderId="2" xfId="0" applyFont="1" applyBorder="1" applyAlignment="1" applyProtection="1">
      <alignment horizontal="center" vertical="center"/>
      <protection hidden="1"/>
    </xf>
    <xf numFmtId="0" fontId="10" fillId="5" borderId="8" xfId="0" applyFont="1" applyFill="1" applyBorder="1" applyAlignment="1">
      <alignment horizontal="center" vertical="center"/>
    </xf>
    <xf numFmtId="2" fontId="3" fillId="0" borderId="1" xfId="0" applyNumberFormat="1" applyFont="1" applyBorder="1" applyAlignment="1">
      <alignment horizontal="center"/>
    </xf>
    <xf numFmtId="1" fontId="3" fillId="0" borderId="2" xfId="0" applyNumberFormat="1" applyFont="1" applyBorder="1" applyAlignment="1" applyProtection="1">
      <alignment horizontal="center" vertical="center"/>
      <protection hidden="1"/>
    </xf>
    <xf numFmtId="2" fontId="3" fillId="4" borderId="1" xfId="0" applyNumberFormat="1" applyFont="1" applyFill="1" applyBorder="1" applyAlignment="1" applyProtection="1">
      <alignment horizontal="center" vertical="center"/>
      <protection hidden="1"/>
    </xf>
    <xf numFmtId="0" fontId="0" fillId="4" borderId="4" xfId="0" applyFill="1" applyBorder="1" applyAlignment="1" applyProtection="1">
      <alignment vertical="center"/>
      <protection locked="0"/>
    </xf>
    <xf numFmtId="2" fontId="3" fillId="0" borderId="0" xfId="0" applyNumberFormat="1" applyFont="1" applyAlignment="1">
      <alignment horizontal="center"/>
    </xf>
    <xf numFmtId="2" fontId="3" fillId="4" borderId="1" xfId="0" applyNumberFormat="1" applyFont="1" applyFill="1" applyBorder="1" applyAlignment="1">
      <alignment horizontal="center"/>
    </xf>
    <xf numFmtId="0" fontId="7" fillId="0" borderId="4" xfId="0" applyFont="1" applyBorder="1" applyAlignment="1">
      <alignment horizontal="center"/>
    </xf>
    <xf numFmtId="2" fontId="10" fillId="0" borderId="0" xfId="0" applyNumberFormat="1" applyFont="1" applyAlignment="1">
      <alignment horizontal="center"/>
    </xf>
    <xf numFmtId="0" fontId="7" fillId="5" borderId="1" xfId="0" applyFont="1" applyFill="1" applyBorder="1" applyAlignment="1">
      <alignment horizontal="center"/>
    </xf>
    <xf numFmtId="0" fontId="3" fillId="5" borderId="1" xfId="0" applyFont="1" applyFill="1" applyBorder="1" applyAlignment="1">
      <alignment horizontal="center"/>
    </xf>
    <xf numFmtId="2" fontId="0" fillId="4" borderId="1" xfId="0" applyNumberFormat="1" applyFill="1" applyBorder="1" applyAlignment="1" applyProtection="1">
      <alignment horizontal="center" vertical="center"/>
      <protection hidden="1"/>
    </xf>
    <xf numFmtId="0" fontId="4" fillId="20" borderId="0" xfId="0" applyFont="1" applyFill="1" applyAlignment="1">
      <alignment horizontal="center" vertical="center" wrapText="1"/>
    </xf>
    <xf numFmtId="1" fontId="30" fillId="20" borderId="0" xfId="0" applyNumberFormat="1" applyFont="1" applyFill="1" applyAlignment="1">
      <alignment horizontal="center" vertical="center"/>
    </xf>
    <xf numFmtId="2" fontId="30" fillId="20" borderId="0" xfId="0" applyNumberFormat="1" applyFont="1" applyFill="1" applyAlignment="1">
      <alignment horizontal="center" vertical="center"/>
    </xf>
    <xf numFmtId="0" fontId="31" fillId="0" borderId="0" xfId="0" applyFont="1" applyAlignment="1">
      <alignment horizontal="center" vertical="center"/>
    </xf>
    <xf numFmtId="49" fontId="0" fillId="0" borderId="0" xfId="0" applyNumberFormat="1" applyAlignment="1">
      <alignment horizontal="center" vertical="center" wrapText="1"/>
    </xf>
    <xf numFmtId="0" fontId="6" fillId="9" borderId="9" xfId="0" applyFont="1" applyFill="1" applyBorder="1" applyAlignment="1">
      <alignment horizontal="center" wrapText="1"/>
    </xf>
    <xf numFmtId="0" fontId="6" fillId="22" borderId="9" xfId="0" applyFont="1" applyFill="1" applyBorder="1" applyAlignment="1">
      <alignment horizontal="center" wrapText="1"/>
    </xf>
    <xf numFmtId="0" fontId="15" fillId="11" borderId="9" xfId="0" applyFont="1" applyFill="1" applyBorder="1" applyAlignment="1">
      <alignment horizontal="center" wrapText="1"/>
    </xf>
    <xf numFmtId="0" fontId="15" fillId="12" borderId="9" xfId="0" applyFont="1" applyFill="1" applyBorder="1" applyAlignment="1">
      <alignment horizontal="center" wrapText="1"/>
    </xf>
    <xf numFmtId="0" fontId="15" fillId="2" borderId="9" xfId="0" applyFont="1" applyFill="1" applyBorder="1" applyAlignment="1">
      <alignment horizontal="center" wrapText="1"/>
    </xf>
    <xf numFmtId="0" fontId="15" fillId="13" borderId="15" xfId="0" applyFont="1" applyFill="1" applyBorder="1" applyAlignment="1">
      <alignment horizontal="center" wrapText="1"/>
    </xf>
    <xf numFmtId="0" fontId="6" fillId="14" borderId="15" xfId="0" applyFont="1" applyFill="1" applyBorder="1" applyAlignment="1">
      <alignment horizontal="center" wrapText="1"/>
    </xf>
    <xf numFmtId="0" fontId="6" fillId="23" borderId="15" xfId="0" applyFont="1" applyFill="1" applyBorder="1" applyAlignment="1">
      <alignment horizontal="center" wrapText="1"/>
    </xf>
    <xf numFmtId="0" fontId="0" fillId="2" borderId="4" xfId="0" applyFill="1" applyBorder="1" applyAlignment="1" applyProtection="1">
      <alignment vertical="center"/>
      <protection locked="0"/>
    </xf>
    <xf numFmtId="0" fontId="32" fillId="0" borderId="1" xfId="0" applyFont="1" applyBorder="1" applyAlignment="1">
      <alignment horizontal="center" vertical="center" wrapText="1"/>
    </xf>
    <xf numFmtId="0" fontId="6" fillId="16" borderId="15" xfId="0" applyFont="1" applyFill="1" applyBorder="1" applyAlignment="1">
      <alignment horizontal="center" wrapText="1"/>
    </xf>
    <xf numFmtId="0" fontId="6" fillId="17" borderId="15" xfId="0" applyFont="1" applyFill="1" applyBorder="1" applyAlignment="1">
      <alignment horizontal="center" wrapText="1"/>
    </xf>
    <xf numFmtId="0" fontId="3" fillId="20" borderId="1" xfId="0" applyFont="1" applyFill="1" applyBorder="1" applyAlignment="1">
      <alignment horizontal="center" vertical="center"/>
    </xf>
    <xf numFmtId="0" fontId="3" fillId="20" borderId="0" xfId="0" applyFont="1" applyFill="1" applyAlignment="1">
      <alignment horizontal="center" vertical="center" wrapText="1"/>
    </xf>
    <xf numFmtId="0" fontId="6" fillId="20" borderId="0" xfId="0" applyFont="1" applyFill="1" applyAlignment="1">
      <alignment horizontal="center" vertical="center" wrapText="1"/>
    </xf>
    <xf numFmtId="0" fontId="6" fillId="0" borderId="0" xfId="0" applyFont="1" applyAlignment="1">
      <alignment horizont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15" fillId="0" borderId="0" xfId="0" applyFont="1" applyAlignment="1">
      <alignment horizontal="center" vertical="center" wrapText="1"/>
    </xf>
    <xf numFmtId="167"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167" fontId="3" fillId="0" borderId="0" xfId="0" applyNumberFormat="1" applyFont="1" applyAlignment="1">
      <alignment horizontal="center" wrapText="1"/>
    </xf>
    <xf numFmtId="167" fontId="7" fillId="0" borderId="1" xfId="0" applyNumberFormat="1" applyFont="1" applyBorder="1" applyAlignment="1">
      <alignment horizontal="center" vertical="center"/>
    </xf>
    <xf numFmtId="2" fontId="3" fillId="5" borderId="1" xfId="0" applyNumberFormat="1" applyFont="1" applyFill="1" applyBorder="1" applyAlignment="1">
      <alignment horizontal="center" vertical="center"/>
    </xf>
    <xf numFmtId="167" fontId="3" fillId="4" borderId="11" xfId="0" applyNumberFormat="1" applyFont="1" applyFill="1" applyBorder="1" applyAlignment="1">
      <alignment horizontal="center" vertical="center"/>
    </xf>
    <xf numFmtId="167" fontId="3" fillId="0" borderId="11" xfId="0" applyNumberFormat="1" applyFont="1" applyBorder="1" applyAlignment="1">
      <alignment horizontal="center" vertical="center"/>
    </xf>
    <xf numFmtId="167" fontId="3" fillId="5" borderId="11" xfId="0" applyNumberFormat="1" applyFont="1" applyFill="1" applyBorder="1" applyAlignment="1">
      <alignment horizontal="center" vertical="center"/>
    </xf>
    <xf numFmtId="167" fontId="3" fillId="0" borderId="11" xfId="0" applyNumberFormat="1" applyFont="1" applyBorder="1" applyAlignment="1">
      <alignment horizontal="center"/>
    </xf>
    <xf numFmtId="0" fontId="33" fillId="0" borderId="0" xfId="0" applyFont="1" applyAlignment="1">
      <alignment horizontal="center" vertical="center"/>
    </xf>
    <xf numFmtId="0" fontId="0" fillId="0" borderId="0" xfId="0" applyAlignment="1">
      <alignment horizontal="center" vertical="center"/>
    </xf>
    <xf numFmtId="167" fontId="33" fillId="5" borderId="1" xfId="0" applyNumberFormat="1" applyFont="1" applyFill="1" applyBorder="1" applyAlignment="1">
      <alignment horizontal="center" vertical="center"/>
    </xf>
    <xf numFmtId="1" fontId="33" fillId="5" borderId="1" xfId="0" applyNumberFormat="1" applyFont="1" applyFill="1" applyBorder="1" applyAlignment="1">
      <alignment horizontal="center" vertical="center"/>
    </xf>
    <xf numFmtId="172" fontId="4" fillId="14" borderId="0" xfId="0" applyNumberFormat="1" applyFont="1" applyFill="1" applyAlignment="1">
      <alignment horizontal="center" vertical="center"/>
    </xf>
    <xf numFmtId="167" fontId="33" fillId="0" borderId="0" xfId="0" applyNumberFormat="1" applyFont="1" applyAlignment="1">
      <alignment horizontal="center" vertical="center"/>
    </xf>
    <xf numFmtId="167" fontId="0" fillId="0" borderId="0" xfId="0" applyNumberFormat="1" applyAlignment="1">
      <alignment horizontal="center" vertical="center"/>
    </xf>
    <xf numFmtId="0" fontId="3" fillId="0" borderId="0" xfId="0" applyFont="1" applyAlignment="1">
      <alignment horizontal="center" wrapText="1"/>
    </xf>
    <xf numFmtId="2" fontId="0" fillId="5" borderId="1" xfId="0" applyNumberFormat="1" applyFill="1" applyBorder="1" applyAlignment="1" applyProtection="1">
      <alignment horizontal="center" vertical="center"/>
      <protection hidden="1"/>
    </xf>
    <xf numFmtId="173" fontId="0" fillId="0" borderId="1" xfId="0" applyNumberFormat="1" applyBorder="1" applyAlignment="1">
      <alignment horizontal="center"/>
    </xf>
    <xf numFmtId="0" fontId="7" fillId="4" borderId="0" xfId="0" applyFont="1" applyFill="1" applyAlignment="1">
      <alignment horizontal="center" vertical="center"/>
    </xf>
    <xf numFmtId="0" fontId="0" fillId="0" borderId="1" xfId="0" applyBorder="1" applyAlignment="1">
      <alignment vertical="center"/>
    </xf>
    <xf numFmtId="1" fontId="4" fillId="0" borderId="0" xfId="0" applyNumberFormat="1" applyFont="1" applyAlignment="1">
      <alignment horizontal="center" vertical="center"/>
    </xf>
    <xf numFmtId="0" fontId="0" fillId="0" borderId="16" xfId="0" applyBorder="1" applyAlignment="1">
      <alignment horizontal="center"/>
    </xf>
    <xf numFmtId="0" fontId="0" fillId="0" borderId="0" xfId="0" applyAlignment="1">
      <alignment horizontal="center"/>
    </xf>
    <xf numFmtId="0" fontId="0" fillId="0" borderId="0" xfId="0" applyAlignment="1">
      <alignment wrapText="1"/>
    </xf>
    <xf numFmtId="0" fontId="0" fillId="0" borderId="17" xfId="0" applyBorder="1" applyAlignment="1">
      <alignment horizontal="center"/>
    </xf>
    <xf numFmtId="0" fontId="5" fillId="2" borderId="0" xfId="0" applyFont="1" applyFill="1" applyAlignment="1">
      <alignment horizontal="center"/>
    </xf>
    <xf numFmtId="0" fontId="3" fillId="0" borderId="1" xfId="0" applyFont="1" applyBorder="1" applyAlignment="1" applyProtection="1">
      <alignment horizontal="center" vertical="center"/>
      <protection hidden="1"/>
    </xf>
    <xf numFmtId="0" fontId="34" fillId="4" borderId="1" xfId="0" applyFont="1" applyFill="1" applyBorder="1" applyAlignment="1">
      <alignment horizontal="center" vertical="center"/>
    </xf>
    <xf numFmtId="0" fontId="7" fillId="4" borderId="1" xfId="0" applyFont="1" applyFill="1" applyBorder="1" applyAlignment="1">
      <alignment horizontal="center"/>
    </xf>
    <xf numFmtId="1" fontId="3" fillId="4" borderId="1" xfId="0" applyNumberFormat="1" applyFont="1" applyFill="1" applyBorder="1" applyAlignment="1" applyProtection="1">
      <alignment horizontal="center" vertical="center"/>
      <protection hidden="1"/>
    </xf>
    <xf numFmtId="0" fontId="0" fillId="4" borderId="1" xfId="0" applyFill="1" applyBorder="1" applyAlignment="1" applyProtection="1">
      <alignment vertical="center"/>
      <protection locked="0"/>
    </xf>
    <xf numFmtId="0" fontId="26" fillId="0" borderId="1" xfId="0" applyFont="1" applyBorder="1" applyAlignment="1">
      <alignment horizontal="center" vertical="center"/>
    </xf>
    <xf numFmtId="0" fontId="35" fillId="0" borderId="1" xfId="6" applyFont="1" applyBorder="1" applyAlignment="1" applyProtection="1">
      <alignment horizontal="center" vertical="center"/>
    </xf>
    <xf numFmtId="1" fontId="3" fillId="0" borderId="1" xfId="0" applyNumberFormat="1" applyFont="1" applyBorder="1" applyAlignment="1" applyProtection="1">
      <alignment horizontal="center" vertical="center"/>
      <protection hidden="1"/>
    </xf>
    <xf numFmtId="0" fontId="0" fillId="0" borderId="1" xfId="0" applyBorder="1" applyAlignment="1" applyProtection="1">
      <alignment vertical="center"/>
      <protection locked="0"/>
    </xf>
    <xf numFmtId="0" fontId="26" fillId="0" borderId="0" xfId="0" applyFont="1" applyAlignment="1">
      <alignment horizontal="center" vertical="center"/>
    </xf>
    <xf numFmtId="0" fontId="36" fillId="0" borderId="0" xfId="6" applyFont="1" applyBorder="1" applyAlignment="1" applyProtection="1">
      <alignment horizontal="center" vertical="center"/>
    </xf>
    <xf numFmtId="173" fontId="0" fillId="0" borderId="0" xfId="0" applyNumberFormat="1" applyAlignment="1">
      <alignment horizontal="center"/>
    </xf>
    <xf numFmtId="1" fontId="3" fillId="0" borderId="0" xfId="0" applyNumberFormat="1" applyFont="1" applyAlignment="1" applyProtection="1">
      <alignment horizontal="center" vertical="center"/>
      <protection hidden="1"/>
    </xf>
    <xf numFmtId="0" fontId="0" fillId="0" borderId="0" xfId="0" applyAlignment="1" applyProtection="1">
      <alignment vertical="center"/>
      <protection locked="0"/>
    </xf>
    <xf numFmtId="173" fontId="0" fillId="0" borderId="0" xfId="0" applyNumberFormat="1" applyAlignment="1">
      <alignment horizontal="right"/>
    </xf>
    <xf numFmtId="2" fontId="37" fillId="20" borderId="0" xfId="0" applyNumberFormat="1" applyFont="1" applyFill="1" applyAlignment="1">
      <alignment horizontal="center" vertical="center"/>
    </xf>
    <xf numFmtId="0" fontId="15" fillId="24" borderId="15" xfId="0" applyFont="1" applyFill="1" applyBorder="1" applyAlignment="1">
      <alignment horizontal="center" wrapText="1"/>
    </xf>
    <xf numFmtId="0" fontId="6" fillId="14" borderId="18" xfId="0" applyFont="1" applyFill="1" applyBorder="1" applyAlignment="1">
      <alignment horizontal="center" wrapText="1"/>
    </xf>
    <xf numFmtId="0" fontId="6" fillId="15" borderId="18" xfId="0" applyFont="1" applyFill="1" applyBorder="1" applyAlignment="1">
      <alignment horizontal="center" wrapText="1"/>
    </xf>
    <xf numFmtId="0" fontId="6" fillId="16" borderId="18" xfId="0" applyFont="1" applyFill="1" applyBorder="1" applyAlignment="1">
      <alignment horizontal="center" wrapText="1"/>
    </xf>
    <xf numFmtId="0" fontId="0" fillId="0" borderId="1" xfId="0" applyBorder="1" applyAlignment="1">
      <alignment horizontal="center" vertical="center"/>
    </xf>
    <xf numFmtId="167" fontId="3" fillId="4" borderId="1" xfId="0" applyNumberFormat="1" applyFont="1" applyFill="1" applyBorder="1" applyAlignment="1">
      <alignment horizontal="center" vertical="center"/>
    </xf>
    <xf numFmtId="167" fontId="7" fillId="4" borderId="1" xfId="0" applyNumberFormat="1" applyFont="1" applyFill="1" applyBorder="1" applyAlignment="1">
      <alignment horizontal="center" vertical="center"/>
    </xf>
    <xf numFmtId="2" fontId="3" fillId="4" borderId="1" xfId="0" applyNumberFormat="1" applyFont="1" applyFill="1" applyBorder="1" applyAlignment="1">
      <alignment horizontal="center" vertical="center"/>
    </xf>
    <xf numFmtId="167" fontId="3" fillId="0" borderId="1" xfId="0" applyNumberFormat="1" applyFont="1" applyBorder="1" applyAlignment="1">
      <alignment horizontal="center" vertical="center"/>
    </xf>
    <xf numFmtId="167" fontId="7" fillId="0" borderId="0" xfId="0" applyNumberFormat="1" applyFont="1" applyAlignment="1">
      <alignment horizontal="center" vertical="center"/>
    </xf>
    <xf numFmtId="2" fontId="3" fillId="0" borderId="0" xfId="0" applyNumberFormat="1" applyFont="1" applyAlignment="1">
      <alignment horizontal="center" vertical="center"/>
    </xf>
    <xf numFmtId="167" fontId="33" fillId="0" borderId="1" xfId="0" applyNumberFormat="1" applyFont="1" applyBorder="1" applyAlignment="1">
      <alignment horizontal="center" vertical="center"/>
    </xf>
    <xf numFmtId="0" fontId="33" fillId="0" borderId="1" xfId="0" applyFont="1" applyBorder="1" applyAlignment="1">
      <alignment horizontal="center" vertical="center"/>
    </xf>
    <xf numFmtId="172" fontId="4" fillId="26" borderId="0" xfId="0" applyNumberFormat="1" applyFont="1" applyFill="1" applyAlignment="1">
      <alignment horizontal="center" vertical="center"/>
    </xf>
    <xf numFmtId="2" fontId="0" fillId="0" borderId="0" xfId="0" applyNumberFormat="1" applyAlignment="1">
      <alignment horizontal="center" vertical="center"/>
    </xf>
    <xf numFmtId="0" fontId="7" fillId="4" borderId="0" xfId="0" applyFont="1" applyFill="1" applyAlignment="1">
      <alignment horizontal="center"/>
    </xf>
    <xf numFmtId="0" fontId="33" fillId="0" borderId="0" xfId="0" applyFont="1" applyAlignment="1">
      <alignment horizontal="center"/>
    </xf>
    <xf numFmtId="0" fontId="20" fillId="4" borderId="0" xfId="0" applyFont="1" applyFill="1" applyAlignment="1">
      <alignment horizontal="center"/>
    </xf>
    <xf numFmtId="0" fontId="26" fillId="5" borderId="1" xfId="0" applyFont="1" applyFill="1" applyBorder="1" applyAlignment="1">
      <alignment horizontal="center" vertical="center"/>
    </xf>
    <xf numFmtId="0" fontId="35" fillId="5" borderId="1" xfId="6" applyFont="1" applyFill="1" applyBorder="1" applyAlignment="1" applyProtection="1">
      <alignment horizontal="center" vertical="center"/>
    </xf>
    <xf numFmtId="0" fontId="35" fillId="4" borderId="1" xfId="6" applyFont="1" applyFill="1" applyBorder="1" applyAlignment="1" applyProtection="1">
      <alignment horizontal="center" vertical="center"/>
    </xf>
    <xf numFmtId="0" fontId="4" fillId="0" borderId="1" xfId="0" applyFont="1" applyBorder="1" applyAlignment="1">
      <alignment horizontal="center" vertical="center" wrapText="1"/>
    </xf>
    <xf numFmtId="0" fontId="4" fillId="5" borderId="1" xfId="0" applyFont="1" applyFill="1" applyBorder="1" applyAlignment="1">
      <alignment horizontal="center" vertical="center" wrapText="1"/>
    </xf>
    <xf numFmtId="0" fontId="38" fillId="0" borderId="13" xfId="6" applyFont="1" applyBorder="1" applyAlignment="1" applyProtection="1">
      <alignment wrapText="1"/>
    </xf>
    <xf numFmtId="0" fontId="6" fillId="0" borderId="1" xfId="0" applyFont="1" applyBorder="1" applyAlignment="1">
      <alignment horizontal="center" wrapText="1"/>
    </xf>
    <xf numFmtId="0" fontId="15" fillId="27" borderId="1" xfId="0" applyFont="1" applyFill="1" applyBorder="1" applyAlignment="1">
      <alignment horizontal="center" wrapText="1"/>
    </xf>
    <xf numFmtId="1" fontId="3" fillId="4" borderId="12" xfId="0" applyNumberFormat="1" applyFont="1" applyFill="1" applyBorder="1" applyAlignment="1" applyProtection="1">
      <alignment horizontal="center" vertical="center"/>
      <protection hidden="1"/>
    </xf>
    <xf numFmtId="1" fontId="3" fillId="4" borderId="0" xfId="0" applyNumberFormat="1" applyFont="1" applyFill="1" applyAlignment="1" applyProtection="1">
      <alignment horizontal="center" vertical="center"/>
      <protection hidden="1"/>
    </xf>
    <xf numFmtId="173" fontId="0" fillId="0" borderId="2" xfId="0" applyNumberFormat="1" applyBorder="1" applyAlignment="1">
      <alignment horizontal="center"/>
    </xf>
    <xf numFmtId="1" fontId="3" fillId="0" borderId="4" xfId="0" applyNumberFormat="1" applyFont="1" applyBorder="1" applyAlignment="1" applyProtection="1">
      <alignment horizontal="center" vertical="center"/>
      <protection hidden="1"/>
    </xf>
    <xf numFmtId="0" fontId="0" fillId="0" borderId="7" xfId="0" applyBorder="1" applyAlignment="1" applyProtection="1">
      <alignment vertical="center"/>
      <protection locked="0"/>
    </xf>
    <xf numFmtId="2" fontId="0" fillId="4" borderId="2" xfId="0" applyNumberFormat="1" applyFill="1" applyBorder="1" applyAlignment="1" applyProtection="1">
      <alignment horizontal="center" vertical="center"/>
      <protection hidden="1"/>
    </xf>
    <xf numFmtId="0" fontId="0" fillId="4" borderId="7" xfId="0" applyFill="1" applyBorder="1" applyAlignment="1" applyProtection="1">
      <alignment vertical="center"/>
      <protection locked="0"/>
    </xf>
    <xf numFmtId="0" fontId="0" fillId="5" borderId="7" xfId="0" applyFill="1" applyBorder="1" applyAlignment="1" applyProtection="1">
      <alignment vertical="center"/>
      <protection locked="0"/>
    </xf>
    <xf numFmtId="0" fontId="6" fillId="10" borderId="1" xfId="0" applyFont="1" applyFill="1" applyBorder="1" applyAlignment="1">
      <alignment horizontal="center" wrapText="1"/>
    </xf>
    <xf numFmtId="0" fontId="0" fillId="4" borderId="19" xfId="0" applyFill="1" applyBorder="1" applyAlignment="1" applyProtection="1">
      <alignment vertical="center"/>
      <protection locked="0"/>
    </xf>
    <xf numFmtId="0" fontId="0" fillId="0" borderId="19" xfId="0" applyBorder="1" applyAlignment="1" applyProtection="1">
      <alignment vertical="center"/>
      <protection locked="0"/>
    </xf>
    <xf numFmtId="0" fontId="0" fillId="5" borderId="19" xfId="0" applyFill="1" applyBorder="1" applyAlignment="1" applyProtection="1">
      <alignment vertical="center"/>
      <protection locked="0"/>
    </xf>
    <xf numFmtId="167" fontId="3" fillId="0" borderId="1" xfId="0" applyNumberFormat="1" applyFont="1" applyBorder="1" applyAlignment="1">
      <alignment horizontal="center"/>
    </xf>
    <xf numFmtId="0" fontId="7" fillId="5" borderId="0" xfId="0" applyFont="1" applyFill="1" applyAlignment="1">
      <alignment horizontal="center" vertical="center"/>
    </xf>
    <xf numFmtId="0" fontId="7" fillId="28" borderId="0" xfId="0" applyFont="1" applyFill="1" applyAlignment="1">
      <alignment horizontal="center"/>
    </xf>
    <xf numFmtId="0" fontId="0" fillId="28" borderId="0" xfId="0" applyFill="1"/>
    <xf numFmtId="2" fontId="0" fillId="0" borderId="1" xfId="0" applyNumberFormat="1" applyBorder="1" applyAlignment="1" applyProtection="1">
      <alignment horizontal="center" vertical="center"/>
      <protection hidden="1"/>
    </xf>
    <xf numFmtId="173" fontId="0" fillId="5" borderId="0" xfId="0" applyNumberFormat="1" applyFill="1" applyAlignment="1">
      <alignment horizontal="center"/>
    </xf>
    <xf numFmtId="0" fontId="0" fillId="5" borderId="0" xfId="0" applyFill="1"/>
    <xf numFmtId="0" fontId="4" fillId="5" borderId="1" xfId="0" applyFont="1" applyFill="1" applyBorder="1" applyAlignment="1">
      <alignment horizontal="center" vertical="center"/>
    </xf>
    <xf numFmtId="0" fontId="33" fillId="5" borderId="1" xfId="0" applyFont="1" applyFill="1" applyBorder="1" applyAlignment="1">
      <alignment horizontal="center" vertical="center"/>
    </xf>
    <xf numFmtId="0" fontId="0" fillId="5" borderId="11" xfId="0" applyFill="1" applyBorder="1" applyAlignment="1" applyProtection="1">
      <alignment vertical="center"/>
      <protection locked="0"/>
    </xf>
    <xf numFmtId="0" fontId="0" fillId="5" borderId="1" xfId="0" applyFill="1" applyBorder="1" applyAlignment="1" applyProtection="1">
      <alignment vertical="center"/>
      <protection locked="0"/>
    </xf>
    <xf numFmtId="0" fontId="7" fillId="5" borderId="8" xfId="0" applyFont="1" applyFill="1" applyBorder="1" applyAlignment="1">
      <alignment horizontal="center" vertical="center"/>
    </xf>
    <xf numFmtId="167" fontId="3" fillId="5" borderId="1" xfId="0" applyNumberFormat="1" applyFont="1" applyFill="1" applyBorder="1" applyAlignment="1">
      <alignment horizontal="center" vertical="center"/>
    </xf>
    <xf numFmtId="173" fontId="0" fillId="5" borderId="1" xfId="0" applyNumberFormat="1" applyFill="1" applyBorder="1" applyAlignment="1">
      <alignment horizontal="center"/>
    </xf>
    <xf numFmtId="0" fontId="39" fillId="0" borderId="0" xfId="0" applyFont="1" applyAlignment="1">
      <alignment horizontal="center" wrapText="1"/>
    </xf>
    <xf numFmtId="0" fontId="40" fillId="0" borderId="0" xfId="0" applyFont="1" applyAlignment="1">
      <alignment horizontal="center" wrapText="1"/>
    </xf>
    <xf numFmtId="0" fontId="10" fillId="0" borderId="0" xfId="0" applyFont="1" applyAlignment="1">
      <alignment horizontal="center" vertical="top"/>
    </xf>
    <xf numFmtId="0" fontId="23" fillId="0" borderId="0" xfId="0" applyFont="1" applyAlignment="1" applyProtection="1">
      <alignment horizontal="center" vertical="top"/>
      <protection locked="0"/>
    </xf>
    <xf numFmtId="0" fontId="3" fillId="0" borderId="0" xfId="0" applyFont="1" applyAlignment="1" applyProtection="1">
      <alignment horizontal="center" vertical="top"/>
      <protection locked="0"/>
    </xf>
    <xf numFmtId="0" fontId="10" fillId="0" borderId="0" xfId="0" applyFont="1" applyAlignment="1">
      <alignment horizontal="center" wrapText="1"/>
    </xf>
    <xf numFmtId="0" fontId="23" fillId="0" borderId="0" xfId="0" applyFont="1" applyAlignment="1" applyProtection="1">
      <alignment horizontal="center" wrapText="1"/>
      <protection locked="0"/>
    </xf>
    <xf numFmtId="0" fontId="3" fillId="0" borderId="0" xfId="0" applyFont="1" applyAlignment="1" applyProtection="1">
      <alignment horizontal="center" wrapText="1"/>
      <protection locked="0"/>
    </xf>
    <xf numFmtId="0" fontId="30" fillId="20" borderId="0" xfId="0" applyFont="1" applyFill="1" applyAlignment="1">
      <alignment horizontal="center" vertical="center"/>
    </xf>
    <xf numFmtId="0" fontId="35" fillId="0" borderId="1" xfId="2" applyFont="1" applyBorder="1" applyAlignment="1" applyProtection="1">
      <alignment horizontal="center" vertical="center"/>
    </xf>
    <xf numFmtId="0" fontId="35" fillId="4" borderId="1" xfId="2" applyFont="1" applyFill="1" applyBorder="1" applyAlignment="1" applyProtection="1">
      <alignment horizontal="center" vertical="center"/>
    </xf>
    <xf numFmtId="0" fontId="25" fillId="4" borderId="1" xfId="2" applyFont="1" applyFill="1" applyBorder="1" applyAlignment="1" applyProtection="1">
      <alignment horizontal="center" vertical="center"/>
    </xf>
    <xf numFmtId="0" fontId="4" fillId="0" borderId="1" xfId="0" applyFont="1" applyBorder="1" applyAlignment="1">
      <alignment horizontal="center" vertical="center"/>
    </xf>
    <xf numFmtId="2" fontId="0" fillId="4" borderId="0" xfId="0" applyNumberFormat="1" applyFill="1" applyAlignment="1" applyProtection="1">
      <alignment horizontal="center" vertical="center"/>
      <protection hidden="1"/>
    </xf>
    <xf numFmtId="1" fontId="3" fillId="4" borderId="2" xfId="0" applyNumberFormat="1" applyFont="1" applyFill="1" applyBorder="1" applyAlignment="1" applyProtection="1">
      <alignment horizontal="center" vertical="center"/>
      <protection hidden="1"/>
    </xf>
    <xf numFmtId="2" fontId="0" fillId="0" borderId="0" xfId="0" applyNumberFormat="1" applyAlignment="1">
      <alignment horizontal="center"/>
    </xf>
    <xf numFmtId="0" fontId="0" fillId="4" borderId="3" xfId="0" applyFill="1" applyBorder="1" applyAlignment="1" applyProtection="1">
      <alignment vertical="center"/>
      <protection locked="0"/>
    </xf>
    <xf numFmtId="0" fontId="0" fillId="4" borderId="20" xfId="0" applyFill="1" applyBorder="1" applyAlignment="1" applyProtection="1">
      <alignment vertical="center"/>
      <protection locked="0"/>
    </xf>
    <xf numFmtId="0" fontId="0" fillId="0" borderId="5" xfId="0" applyBorder="1" applyAlignment="1" applyProtection="1">
      <alignment vertical="center"/>
      <protection locked="0"/>
    </xf>
    <xf numFmtId="0" fontId="0" fillId="4" borderId="5" xfId="0" applyFill="1" applyBorder="1" applyAlignment="1" applyProtection="1">
      <alignment vertical="center"/>
      <protection locked="0"/>
    </xf>
    <xf numFmtId="2" fontId="0" fillId="0" borderId="4" xfId="0" applyNumberFormat="1" applyBorder="1" applyAlignment="1">
      <alignment horizontal="center"/>
    </xf>
    <xf numFmtId="2" fontId="30" fillId="0" borderId="1" xfId="0" applyNumberFormat="1" applyFont="1" applyBorder="1" applyAlignment="1" applyProtection="1">
      <alignment horizontal="center" vertical="center"/>
      <protection hidden="1"/>
    </xf>
    <xf numFmtId="0" fontId="0" fillId="0" borderId="3" xfId="0" applyBorder="1" applyAlignment="1" applyProtection="1">
      <alignment vertical="center"/>
      <protection locked="0"/>
    </xf>
    <xf numFmtId="0" fontId="0" fillId="0" borderId="21" xfId="0" applyBorder="1" applyAlignment="1" applyProtection="1">
      <alignment vertical="center"/>
      <protection locked="0"/>
    </xf>
    <xf numFmtId="0" fontId="20" fillId="6" borderId="0" xfId="0" applyFont="1" applyFill="1" applyAlignment="1">
      <alignment horizontal="center"/>
    </xf>
    <xf numFmtId="0" fontId="21" fillId="6" borderId="0" xfId="0" applyFont="1" applyFill="1" applyAlignment="1">
      <alignment horizontal="center"/>
    </xf>
    <xf numFmtId="0" fontId="10" fillId="0" borderId="0" xfId="0" applyFont="1" applyAlignment="1">
      <alignment horizontal="center"/>
    </xf>
    <xf numFmtId="0" fontId="41" fillId="0" borderId="0" xfId="0" applyFont="1" applyAlignment="1">
      <alignment horizontal="center" wrapText="1"/>
    </xf>
    <xf numFmtId="0" fontId="0" fillId="4" borderId="1" xfId="0" applyFill="1" applyBorder="1"/>
    <xf numFmtId="0" fontId="3" fillId="4" borderId="1" xfId="0" applyFont="1" applyFill="1" applyBorder="1" applyAlignment="1">
      <alignment horizontal="center"/>
    </xf>
    <xf numFmtId="0" fontId="0" fillId="4" borderId="1" xfId="0" applyFill="1" applyBorder="1" applyAlignment="1">
      <alignment horizontal="center"/>
    </xf>
    <xf numFmtId="0" fontId="9" fillId="0" borderId="1" xfId="2" applyFont="1" applyBorder="1" applyAlignment="1" applyProtection="1">
      <alignment horizontal="center"/>
    </xf>
    <xf numFmtId="167" fontId="3" fillId="0" borderId="1" xfId="0" applyNumberFormat="1" applyFont="1" applyBorder="1" applyAlignment="1">
      <alignment horizontal="center" wrapText="1"/>
    </xf>
    <xf numFmtId="167" fontId="3" fillId="5" borderId="1" xfId="0" applyNumberFormat="1" applyFont="1" applyFill="1" applyBorder="1" applyAlignment="1">
      <alignment horizontal="center" wrapText="1"/>
    </xf>
    <xf numFmtId="0" fontId="42" fillId="0" borderId="0" xfId="7"/>
    <xf numFmtId="0" fontId="4" fillId="0" borderId="0" xfId="0" applyFont="1" applyAlignment="1">
      <alignment horizontal="center" vertical="center" wrapText="1"/>
    </xf>
    <xf numFmtId="172" fontId="4" fillId="0" borderId="0" xfId="0" applyNumberFormat="1" applyFont="1" applyAlignment="1">
      <alignment horizontal="center" vertical="center"/>
    </xf>
    <xf numFmtId="0" fontId="3" fillId="0" borderId="5" xfId="0" applyFont="1" applyBorder="1" applyAlignment="1">
      <alignment horizontal="center"/>
    </xf>
    <xf numFmtId="0" fontId="2" fillId="0" borderId="5" xfId="0" applyFont="1" applyBorder="1" applyAlignment="1">
      <alignment horizontal="center"/>
    </xf>
    <xf numFmtId="166" fontId="3" fillId="0" borderId="4" xfId="0" applyNumberFormat="1" applyFont="1" applyBorder="1" applyAlignment="1">
      <alignment horizontal="center" wrapText="1"/>
    </xf>
    <xf numFmtId="0" fontId="3" fillId="0" borderId="4" xfId="0" applyFont="1" applyBorder="1" applyAlignment="1">
      <alignment horizontal="center"/>
    </xf>
    <xf numFmtId="0" fontId="5" fillId="2" borderId="0" xfId="0" applyFont="1" applyFill="1" applyAlignment="1">
      <alignment horizontal="center" vertical="center" wrapText="1"/>
    </xf>
    <xf numFmtId="0" fontId="5" fillId="2" borderId="4" xfId="0" applyFont="1" applyFill="1" applyBorder="1" applyAlignment="1">
      <alignment horizontal="center" vertical="center" wrapText="1"/>
    </xf>
    <xf numFmtId="0" fontId="6" fillId="3" borderId="1" xfId="0" applyFont="1" applyFill="1" applyBorder="1" applyAlignment="1">
      <alignment horizontal="center" wrapText="1"/>
    </xf>
    <xf numFmtId="0" fontId="26" fillId="18" borderId="8" xfId="0" applyFont="1" applyFill="1" applyBorder="1" applyAlignment="1">
      <alignment horizontal="center" vertical="center"/>
    </xf>
    <xf numFmtId="0" fontId="43" fillId="18" borderId="8" xfId="0" applyFont="1" applyFill="1" applyBorder="1" applyAlignment="1">
      <alignment horizontal="center" vertical="center" wrapText="1"/>
    </xf>
    <xf numFmtId="0" fontId="7" fillId="18" borderId="0" xfId="0" applyFont="1" applyFill="1" applyAlignment="1">
      <alignment vertical="center"/>
    </xf>
    <xf numFmtId="0" fontId="8" fillId="5" borderId="8" xfId="0" applyFont="1" applyFill="1" applyBorder="1" applyAlignment="1">
      <alignment horizontal="center" vertical="center"/>
    </xf>
    <xf numFmtId="0" fontId="26" fillId="0" borderId="4" xfId="0" applyFont="1" applyBorder="1" applyAlignment="1">
      <alignment horizontal="center" vertical="center"/>
    </xf>
    <xf numFmtId="0" fontId="43" fillId="4" borderId="4" xfId="0" applyFont="1" applyFill="1" applyBorder="1" applyAlignment="1">
      <alignment horizontal="center" vertical="center" wrapText="1"/>
    </xf>
    <xf numFmtId="0" fontId="8" fillId="0" borderId="4" xfId="0" applyFont="1" applyBorder="1" applyAlignment="1">
      <alignment horizontal="center" vertical="center"/>
    </xf>
    <xf numFmtId="0" fontId="11" fillId="0" borderId="4" xfId="0" applyFont="1" applyBorder="1" applyAlignment="1">
      <alignment horizontal="center" vertical="center"/>
    </xf>
    <xf numFmtId="0" fontId="3" fillId="6" borderId="4" xfId="0" applyFont="1" applyFill="1" applyBorder="1" applyAlignment="1">
      <alignment horizontal="center" vertical="center"/>
    </xf>
    <xf numFmtId="0" fontId="44" fillId="0" borderId="4" xfId="2" applyFont="1" applyBorder="1" applyAlignment="1" applyProtection="1">
      <alignment horizontal="center" vertical="center"/>
    </xf>
    <xf numFmtId="0" fontId="26" fillId="4" borderId="4" xfId="0" applyFont="1" applyFill="1" applyBorder="1" applyAlignment="1">
      <alignment horizontal="center" vertical="center"/>
    </xf>
    <xf numFmtId="0" fontId="4" fillId="0" borderId="4" xfId="0" applyFont="1" applyBorder="1" applyAlignment="1" applyProtection="1">
      <alignment horizontal="center" vertical="center"/>
      <protection locked="0"/>
    </xf>
    <xf numFmtId="166" fontId="4" fillId="0" borderId="4" xfId="0" applyNumberFormat="1" applyFont="1" applyBorder="1" applyAlignment="1" applyProtection="1">
      <alignment horizontal="center" vertical="center" wrapText="1"/>
      <protection locked="0"/>
    </xf>
    <xf numFmtId="0" fontId="7" fillId="0" borderId="4" xfId="0" applyFont="1" applyBorder="1" applyAlignment="1" applyProtection="1">
      <alignment vertical="center"/>
      <protection locked="0"/>
    </xf>
    <xf numFmtId="0" fontId="15" fillId="31" borderId="1" xfId="0" applyFont="1" applyFill="1" applyBorder="1" applyAlignment="1">
      <alignment horizontal="center" wrapText="1"/>
    </xf>
    <xf numFmtId="0" fontId="6" fillId="9" borderId="1" xfId="0" applyFont="1" applyFill="1" applyBorder="1" applyAlignment="1">
      <alignment horizontal="center" wrapText="1"/>
    </xf>
    <xf numFmtId="0" fontId="6" fillId="32" borderId="1" xfId="0" applyFont="1" applyFill="1" applyBorder="1" applyAlignment="1">
      <alignment horizontal="center" wrapText="1"/>
    </xf>
    <xf numFmtId="0" fontId="6" fillId="11" borderId="1" xfId="0" applyFont="1" applyFill="1" applyBorder="1" applyAlignment="1">
      <alignment horizontal="center" wrapText="1"/>
    </xf>
    <xf numFmtId="0" fontId="15" fillId="12" borderId="1" xfId="0" applyFont="1" applyFill="1" applyBorder="1" applyAlignment="1">
      <alignment horizontal="center" wrapText="1"/>
    </xf>
    <xf numFmtId="0" fontId="15" fillId="2" borderId="1" xfId="0" applyFont="1" applyFill="1" applyBorder="1" applyAlignment="1">
      <alignment horizontal="center" wrapText="1"/>
    </xf>
    <xf numFmtId="0" fontId="8" fillId="2" borderId="4" xfId="0" applyFont="1" applyFill="1" applyBorder="1" applyAlignment="1">
      <alignment vertical="center"/>
    </xf>
    <xf numFmtId="0" fontId="15" fillId="13" borderId="1" xfId="0" applyFont="1" applyFill="1" applyBorder="1" applyAlignment="1">
      <alignment horizontal="center" wrapText="1"/>
    </xf>
    <xf numFmtId="0" fontId="6" fillId="33" borderId="24" xfId="0" applyFont="1" applyFill="1" applyBorder="1" applyAlignment="1">
      <alignment horizontal="center" wrapText="1"/>
    </xf>
    <xf numFmtId="0" fontId="6" fillId="25" borderId="24" xfId="0" applyFont="1" applyFill="1" applyBorder="1" applyAlignment="1">
      <alignment horizontal="center" wrapText="1"/>
    </xf>
    <xf numFmtId="0" fontId="6" fillId="3" borderId="24" xfId="0" applyFont="1" applyFill="1" applyBorder="1" applyAlignment="1">
      <alignment horizontal="center" wrapText="1"/>
    </xf>
    <xf numFmtId="0" fontId="5" fillId="2" borderId="1" xfId="0" applyFont="1" applyFill="1" applyBorder="1" applyAlignment="1">
      <alignment horizontal="center" vertical="center"/>
    </xf>
    <xf numFmtId="0" fontId="3" fillId="4" borderId="11" xfId="0" applyFont="1" applyFill="1" applyBorder="1" applyAlignment="1">
      <alignment horizontal="center" vertical="center"/>
    </xf>
    <xf numFmtId="0" fontId="10" fillId="0" borderId="4" xfId="0" applyFont="1" applyBorder="1" applyAlignment="1">
      <alignment vertical="center"/>
    </xf>
    <xf numFmtId="0" fontId="3" fillId="0" borderId="11" xfId="0" applyFont="1" applyBorder="1" applyAlignment="1">
      <alignment horizontal="center" vertical="center"/>
    </xf>
    <xf numFmtId="168" fontId="3" fillId="4" borderId="4" xfId="0" applyNumberFormat="1" applyFont="1" applyFill="1" applyBorder="1" applyAlignment="1">
      <alignment horizontal="center" vertical="center"/>
    </xf>
    <xf numFmtId="0" fontId="7" fillId="5" borderId="0" xfId="0" applyFont="1" applyFill="1"/>
    <xf numFmtId="168" fontId="3" fillId="0" borderId="4" xfId="0" applyNumberFormat="1" applyFont="1" applyBorder="1" applyAlignment="1">
      <alignment horizontal="center" vertical="center"/>
    </xf>
    <xf numFmtId="2" fontId="3" fillId="0" borderId="4" xfId="0" applyNumberFormat="1" applyFont="1" applyBorder="1" applyAlignment="1">
      <alignment horizontal="center" vertical="center"/>
    </xf>
    <xf numFmtId="0" fontId="7" fillId="17" borderId="0" xfId="0" applyFont="1" applyFill="1"/>
    <xf numFmtId="172" fontId="3" fillId="5" borderId="0" xfId="0" applyNumberFormat="1" applyFont="1" applyFill="1" applyAlignment="1">
      <alignment horizontal="center"/>
    </xf>
    <xf numFmtId="172" fontId="3" fillId="0" borderId="0" xfId="0" applyNumberFormat="1" applyFont="1" applyAlignment="1">
      <alignment horizontal="center"/>
    </xf>
    <xf numFmtId="0" fontId="7" fillId="18" borderId="4" xfId="0" applyFont="1" applyFill="1" applyBorder="1" applyAlignment="1">
      <alignment horizontal="center" vertical="center"/>
    </xf>
    <xf numFmtId="0" fontId="20" fillId="18" borderId="4" xfId="0" applyFont="1" applyFill="1" applyBorder="1" applyAlignment="1">
      <alignment horizontal="center" vertical="center"/>
    </xf>
    <xf numFmtId="0" fontId="3" fillId="18" borderId="4" xfId="0" applyFont="1" applyFill="1" applyBorder="1" applyAlignment="1">
      <alignment horizontal="center" vertical="center"/>
    </xf>
    <xf numFmtId="0" fontId="45" fillId="18" borderId="4" xfId="0" applyFont="1" applyFill="1" applyBorder="1" applyAlignment="1">
      <alignment horizontal="center" vertical="center"/>
    </xf>
    <xf numFmtId="2" fontId="0" fillId="18" borderId="4" xfId="0" applyNumberFormat="1" applyFill="1" applyBorder="1" applyAlignment="1" applyProtection="1">
      <alignment horizontal="center" vertical="center"/>
      <protection hidden="1"/>
    </xf>
    <xf numFmtId="0" fontId="37" fillId="4" borderId="4" xfId="0" applyFont="1" applyFill="1" applyBorder="1" applyAlignment="1">
      <alignment horizontal="center" vertical="center" wrapText="1"/>
    </xf>
    <xf numFmtId="0" fontId="0" fillId="0" borderId="4" xfId="0" applyBorder="1" applyAlignment="1">
      <alignment vertical="center"/>
    </xf>
    <xf numFmtId="0" fontId="33" fillId="0" borderId="4" xfId="0" applyFont="1" applyBorder="1" applyAlignment="1">
      <alignment horizontal="center" vertical="center"/>
    </xf>
    <xf numFmtId="0" fontId="4" fillId="38" borderId="4" xfId="0" applyFont="1" applyFill="1" applyBorder="1" applyAlignment="1">
      <alignment horizontal="center" vertical="center" wrapText="1"/>
    </xf>
    <xf numFmtId="0" fontId="4" fillId="38" borderId="4" xfId="0" applyFont="1" applyFill="1" applyBorder="1" applyAlignment="1">
      <alignment horizontal="center" vertical="center"/>
    </xf>
    <xf numFmtId="0" fontId="4" fillId="38" borderId="0" xfId="0" applyFont="1" applyFill="1" applyAlignment="1">
      <alignment horizontal="center" vertical="center" wrapText="1"/>
    </xf>
    <xf numFmtId="0" fontId="7" fillId="0" borderId="0" xfId="0" applyFont="1" applyAlignment="1">
      <alignment horizontal="right"/>
    </xf>
    <xf numFmtId="0" fontId="4" fillId="38" borderId="1" xfId="0" applyFont="1" applyFill="1" applyBorder="1" applyAlignment="1">
      <alignment horizontal="center" vertical="center" wrapText="1"/>
    </xf>
    <xf numFmtId="166" fontId="7" fillId="0" borderId="0" xfId="0" applyNumberFormat="1" applyFont="1"/>
    <xf numFmtId="0" fontId="7" fillId="0" borderId="11" xfId="0" applyFont="1" applyBorder="1" applyAlignment="1">
      <alignment vertical="center"/>
    </xf>
    <xf numFmtId="0" fontId="7" fillId="0" borderId="0" xfId="0" applyFont="1" applyProtection="1">
      <protection locked="0"/>
    </xf>
    <xf numFmtId="0" fontId="7" fillId="0" borderId="1" xfId="0" applyFont="1" applyBorder="1" applyAlignment="1">
      <alignment vertical="center"/>
    </xf>
    <xf numFmtId="167" fontId="4" fillId="38" borderId="1" xfId="0" applyNumberFormat="1" applyFont="1" applyFill="1" applyBorder="1" applyAlignment="1">
      <alignment horizontal="center" vertical="center"/>
    </xf>
    <xf numFmtId="2" fontId="4" fillId="38" borderId="4" xfId="0" applyNumberFormat="1" applyFont="1" applyFill="1" applyBorder="1" applyAlignment="1">
      <alignment horizontal="center" vertical="center"/>
    </xf>
    <xf numFmtId="0" fontId="2" fillId="0" borderId="0" xfId="0" applyFont="1" applyAlignment="1">
      <alignment horizontal="center"/>
    </xf>
    <xf numFmtId="0" fontId="3" fillId="39" borderId="12" xfId="0" applyFont="1" applyFill="1" applyBorder="1" applyAlignment="1">
      <alignment horizontal="center" wrapText="1"/>
    </xf>
    <xf numFmtId="0" fontId="46" fillId="0" borderId="1" xfId="0" applyFont="1" applyBorder="1" applyAlignment="1">
      <alignment horizontal="center" vertical="center"/>
    </xf>
    <xf numFmtId="0" fontId="31"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46" fillId="4" borderId="1" xfId="0" applyFont="1" applyFill="1" applyBorder="1" applyAlignment="1">
      <alignment horizontal="center" vertical="center"/>
    </xf>
    <xf numFmtId="0" fontId="11" fillId="0" borderId="1" xfId="0" applyFont="1" applyBorder="1" applyAlignment="1">
      <alignment horizontal="center" vertical="center"/>
    </xf>
    <xf numFmtId="0" fontId="12" fillId="0" borderId="1" xfId="2" applyBorder="1" applyAlignment="1" applyProtection="1">
      <alignment horizontal="center" vertical="center"/>
    </xf>
    <xf numFmtId="0" fontId="4" fillId="0" borderId="0" xfId="0" applyFont="1"/>
    <xf numFmtId="0" fontId="5" fillId="2" borderId="2" xfId="0" applyFont="1" applyFill="1" applyBorder="1" applyAlignment="1">
      <alignment horizontal="center" vertical="center" wrapText="1"/>
    </xf>
    <xf numFmtId="2" fontId="0" fillId="0" borderId="0" xfId="0" applyNumberFormat="1" applyAlignment="1" applyProtection="1">
      <alignment horizontal="center" vertical="center"/>
      <protection hidden="1"/>
    </xf>
    <xf numFmtId="0" fontId="0" fillId="0" borderId="0" xfId="0" applyAlignment="1" applyProtection="1">
      <alignment vertical="center"/>
      <protection hidden="1"/>
    </xf>
    <xf numFmtId="0" fontId="10" fillId="5" borderId="4" xfId="0" applyFont="1" applyFill="1" applyBorder="1" applyAlignment="1">
      <alignment horizontal="center" vertical="center"/>
    </xf>
    <xf numFmtId="1" fontId="3" fillId="6" borderId="1" xfId="0" applyNumberFormat="1" applyFont="1" applyFill="1" applyBorder="1" applyAlignment="1" applyProtection="1">
      <alignment horizontal="center" vertical="center"/>
      <protection hidden="1"/>
    </xf>
    <xf numFmtId="0" fontId="15" fillId="13" borderId="18" xfId="0" applyFont="1" applyFill="1" applyBorder="1" applyAlignment="1">
      <alignment horizontal="center" wrapText="1"/>
    </xf>
    <xf numFmtId="0" fontId="0" fillId="0" borderId="18" xfId="0" applyBorder="1" applyAlignment="1" applyProtection="1">
      <alignment vertical="center"/>
      <protection locked="0"/>
    </xf>
    <xf numFmtId="0" fontId="16" fillId="0" borderId="0" xfId="0" applyFont="1" applyAlignment="1">
      <alignment horizontal="center" vertical="center" wrapText="1"/>
    </xf>
    <xf numFmtId="175" fontId="7" fillId="0" borderId="1" xfId="0" applyNumberFormat="1" applyFont="1" applyBorder="1" applyAlignment="1">
      <alignment horizontal="center" vertical="center"/>
    </xf>
    <xf numFmtId="2" fontId="7" fillId="0" borderId="0" xfId="0" applyNumberFormat="1" applyFont="1" applyAlignment="1">
      <alignment horizontal="center"/>
    </xf>
    <xf numFmtId="2" fontId="5" fillId="2" borderId="0" xfId="0" applyNumberFormat="1" applyFont="1" applyFill="1" applyAlignment="1">
      <alignment horizontal="center" vertical="center" wrapText="1"/>
    </xf>
    <xf numFmtId="0" fontId="15" fillId="2" borderId="0" xfId="0" applyFont="1" applyFill="1" applyAlignment="1">
      <alignment horizontal="center" vertical="center" wrapText="1"/>
    </xf>
    <xf numFmtId="2" fontId="7" fillId="0" borderId="1" xfId="0" applyNumberFormat="1" applyFont="1" applyBorder="1" applyAlignment="1">
      <alignment horizontal="center" vertical="center"/>
    </xf>
    <xf numFmtId="0" fontId="0" fillId="0" borderId="1" xfId="0" applyBorder="1" applyAlignment="1">
      <alignment horizontal="center"/>
    </xf>
    <xf numFmtId="0" fontId="13" fillId="0" borderId="0" xfId="0" applyFont="1" applyAlignment="1">
      <alignment horizontal="center" vertical="center"/>
    </xf>
    <xf numFmtId="1" fontId="4" fillId="38" borderId="1" xfId="0" applyNumberFormat="1" applyFont="1" applyFill="1" applyBorder="1" applyAlignment="1" applyProtection="1">
      <alignment horizontal="center" vertical="center"/>
      <protection hidden="1"/>
    </xf>
    <xf numFmtId="2" fontId="0" fillId="38" borderId="0" xfId="0" applyNumberFormat="1" applyFill="1" applyAlignment="1">
      <alignment horizontal="center" vertical="center"/>
    </xf>
    <xf numFmtId="0" fontId="4" fillId="38" borderId="1" xfId="0" applyFont="1" applyFill="1" applyBorder="1" applyAlignment="1">
      <alignment horizontal="center" vertical="center"/>
    </xf>
    <xf numFmtId="2" fontId="33" fillId="0" borderId="0" xfId="0" applyNumberFormat="1" applyFont="1" applyAlignment="1">
      <alignment horizontal="center" vertical="center"/>
    </xf>
    <xf numFmtId="172" fontId="4" fillId="38" borderId="0" xfId="0" applyNumberFormat="1" applyFont="1" applyFill="1" applyAlignment="1">
      <alignment horizontal="center" vertical="center"/>
    </xf>
    <xf numFmtId="2" fontId="0" fillId="0" borderId="0" xfId="0" applyNumberFormat="1" applyAlignment="1">
      <alignment vertical="center"/>
    </xf>
    <xf numFmtId="2" fontId="0" fillId="0" borderId="0" xfId="0" applyNumberFormat="1"/>
    <xf numFmtId="0" fontId="47" fillId="0" borderId="0" xfId="0" applyFont="1" applyAlignment="1">
      <alignment horizontal="center"/>
    </xf>
    <xf numFmtId="0" fontId="6" fillId="4" borderId="1" xfId="0" applyFont="1" applyFill="1" applyBorder="1" applyAlignment="1">
      <alignment horizontal="center" vertical="center"/>
    </xf>
    <xf numFmtId="0" fontId="15" fillId="8" borderId="1" xfId="0" applyFont="1" applyFill="1" applyBorder="1" applyAlignment="1">
      <alignment horizontal="center" wrapText="1"/>
    </xf>
    <xf numFmtId="0" fontId="8" fillId="5" borderId="1" xfId="0" applyFont="1" applyFill="1" applyBorder="1" applyAlignment="1">
      <alignment horizontal="center" vertical="center"/>
    </xf>
    <xf numFmtId="0" fontId="3" fillId="4" borderId="2" xfId="0" applyFont="1" applyFill="1" applyBorder="1" applyAlignment="1" applyProtection="1">
      <alignment horizontal="center" vertical="center"/>
      <protection hidden="1"/>
    </xf>
    <xf numFmtId="0" fontId="10" fillId="5" borderId="0" xfId="0" applyFont="1" applyFill="1" applyAlignment="1">
      <alignment horizontal="center" vertical="center"/>
    </xf>
    <xf numFmtId="1" fontId="3" fillId="6" borderId="2" xfId="0" applyNumberFormat="1" applyFont="1" applyFill="1" applyBorder="1" applyAlignment="1" applyProtection="1">
      <alignment horizontal="center" vertical="center"/>
      <protection hidden="1"/>
    </xf>
    <xf numFmtId="0" fontId="15" fillId="11" borderId="1" xfId="0" applyFont="1" applyFill="1" applyBorder="1" applyAlignment="1">
      <alignment horizontal="center" wrapText="1"/>
    </xf>
    <xf numFmtId="175" fontId="16" fillId="0" borderId="0" xfId="0" applyNumberFormat="1" applyFont="1" applyAlignment="1">
      <alignment horizontal="center" vertical="center" wrapText="1"/>
    </xf>
    <xf numFmtId="0" fontId="6" fillId="17" borderId="18" xfId="0" applyFont="1" applyFill="1" applyBorder="1" applyAlignment="1">
      <alignment horizontal="center" wrapText="1"/>
    </xf>
    <xf numFmtId="175" fontId="5" fillId="2" borderId="0" xfId="0" applyNumberFormat="1" applyFont="1" applyFill="1" applyAlignment="1">
      <alignment horizontal="center" vertical="center"/>
    </xf>
    <xf numFmtId="175" fontId="0" fillId="0" borderId="0" xfId="0" applyNumberFormat="1" applyAlignment="1">
      <alignment horizontal="center" vertical="center"/>
    </xf>
    <xf numFmtId="175" fontId="3" fillId="5" borderId="11" xfId="0" applyNumberFormat="1" applyFont="1" applyFill="1" applyBorder="1" applyAlignment="1">
      <alignment horizontal="center" vertical="center"/>
    </xf>
    <xf numFmtId="175" fontId="3" fillId="0" borderId="11" xfId="0" applyNumberFormat="1" applyFont="1" applyBorder="1" applyAlignment="1">
      <alignment horizontal="center" vertical="center"/>
    </xf>
    <xf numFmtId="175" fontId="0" fillId="0" borderId="0" xfId="0" applyNumberFormat="1" applyAlignment="1">
      <alignment horizontal="center" wrapText="1"/>
    </xf>
    <xf numFmtId="0" fontId="7" fillId="0" borderId="0" xfId="0" applyFont="1" applyAlignment="1">
      <alignment horizontal="center" vertical="center" wrapText="1"/>
    </xf>
    <xf numFmtId="0" fontId="0" fillId="4" borderId="0" xfId="0" applyFill="1" applyAlignment="1" applyProtection="1">
      <alignment vertical="center"/>
      <protection hidden="1"/>
    </xf>
    <xf numFmtId="2" fontId="0" fillId="29" borderId="1" xfId="0" applyNumberFormat="1" applyFill="1" applyBorder="1" applyAlignment="1" applyProtection="1">
      <alignment horizontal="center" vertical="center"/>
      <protection hidden="1"/>
    </xf>
    <xf numFmtId="0" fontId="0" fillId="2" borderId="3" xfId="0" applyFill="1" applyBorder="1" applyAlignment="1" applyProtection="1">
      <alignment horizontal="center" vertical="center"/>
      <protection locked="0"/>
    </xf>
    <xf numFmtId="0" fontId="0" fillId="2" borderId="23" xfId="0" applyFill="1" applyBorder="1" applyAlignment="1" applyProtection="1">
      <alignment horizontal="center" vertical="center"/>
      <protection locked="0"/>
    </xf>
    <xf numFmtId="175" fontId="7" fillId="0" borderId="0" xfId="0" applyNumberFormat="1" applyFont="1" applyAlignment="1">
      <alignment horizontal="center" vertical="center"/>
    </xf>
    <xf numFmtId="0" fontId="4" fillId="0" borderId="0" xfId="0" applyFont="1" applyAlignment="1">
      <alignment horizontal="center" vertical="center"/>
    </xf>
    <xf numFmtId="175" fontId="33" fillId="0" borderId="0" xfId="0" applyNumberFormat="1" applyFont="1" applyAlignment="1">
      <alignment horizontal="center" vertical="center"/>
    </xf>
    <xf numFmtId="175" fontId="0" fillId="0" borderId="0" xfId="0" applyNumberFormat="1"/>
    <xf numFmtId="175" fontId="7" fillId="0" borderId="0" xfId="0" applyNumberFormat="1" applyFont="1" applyAlignment="1">
      <alignment horizontal="center"/>
    </xf>
    <xf numFmtId="167" fontId="4" fillId="0" borderId="0" xfId="0" applyNumberFormat="1" applyFont="1" applyAlignment="1">
      <alignment horizontal="center" vertical="center"/>
    </xf>
    <xf numFmtId="2" fontId="4" fillId="0" borderId="0" xfId="0" applyNumberFormat="1" applyFont="1" applyAlignment="1">
      <alignment horizontal="center" vertical="center"/>
    </xf>
    <xf numFmtId="0" fontId="17" fillId="0" borderId="0" xfId="0" applyFont="1" applyAlignment="1">
      <alignment horizontal="center" vertical="center"/>
    </xf>
    <xf numFmtId="0" fontId="17" fillId="0" borderId="16" xfId="0" applyFont="1" applyBorder="1" applyAlignment="1">
      <alignment horizontal="center"/>
    </xf>
    <xf numFmtId="0" fontId="48" fillId="0" borderId="0" xfId="3" applyFill="1" applyAlignment="1" applyProtection="1">
      <alignment horizontal="center"/>
    </xf>
    <xf numFmtId="0" fontId="0" fillId="0" borderId="0" xfId="0" applyAlignment="1">
      <alignment horizontal="center" wrapText="1"/>
    </xf>
    <xf numFmtId="0" fontId="6" fillId="4" borderId="4" xfId="0" applyFont="1" applyFill="1" applyBorder="1" applyAlignment="1">
      <alignment horizontal="center" vertical="center"/>
    </xf>
    <xf numFmtId="0" fontId="20" fillId="4" borderId="4" xfId="0" applyFont="1" applyFill="1" applyBorder="1" applyAlignment="1">
      <alignment horizontal="center" vertical="center" wrapText="1"/>
    </xf>
    <xf numFmtId="0" fontId="0" fillId="0" borderId="4" xfId="0" applyBorder="1" applyAlignment="1">
      <alignment wrapText="1"/>
    </xf>
    <xf numFmtId="0" fontId="44" fillId="0" borderId="4" xfId="2" applyFont="1" applyBorder="1" applyAlignment="1">
      <alignment horizontal="center"/>
    </xf>
    <xf numFmtId="0" fontId="12" fillId="0" borderId="4" xfId="2" applyBorder="1" applyAlignment="1">
      <alignment horizontal="center"/>
    </xf>
    <xf numFmtId="0" fontId="0" fillId="29" borderId="5" xfId="0" applyFill="1" applyBorder="1"/>
    <xf numFmtId="0" fontId="0" fillId="29" borderId="4" xfId="0" applyFill="1" applyBorder="1" applyAlignment="1">
      <alignment wrapText="1"/>
    </xf>
    <xf numFmtId="0" fontId="0" fillId="0" borderId="3" xfId="0" applyBorder="1"/>
    <xf numFmtId="0" fontId="44" fillId="0" borderId="3" xfId="2" applyFont="1" applyBorder="1" applyAlignment="1">
      <alignment horizontal="center"/>
    </xf>
    <xf numFmtId="0" fontId="0" fillId="41" borderId="4" xfId="0" applyFill="1" applyBorder="1" applyAlignment="1">
      <alignment horizontal="center"/>
    </xf>
    <xf numFmtId="0" fontId="0" fillId="41" borderId="3" xfId="0" applyFill="1" applyBorder="1" applyAlignment="1">
      <alignment horizontal="center"/>
    </xf>
    <xf numFmtId="0" fontId="12" fillId="0" borderId="1" xfId="2" applyBorder="1" applyAlignment="1">
      <alignment horizontal="center" vertical="center" wrapText="1"/>
    </xf>
    <xf numFmtId="0" fontId="5" fillId="2" borderId="8" xfId="0" applyFont="1" applyFill="1" applyBorder="1" applyAlignment="1">
      <alignment horizontal="center" vertical="center"/>
    </xf>
    <xf numFmtId="0" fontId="0" fillId="0" borderId="4" xfId="0" applyBorder="1" applyAlignment="1">
      <alignment horizontal="center" vertical="center"/>
    </xf>
    <xf numFmtId="175" fontId="0" fillId="0" borderId="7" xfId="0" applyNumberFormat="1" applyBorder="1" applyAlignment="1">
      <alignment horizontal="center" vertical="center"/>
    </xf>
    <xf numFmtId="0" fontId="0" fillId="0" borderId="7" xfId="0" applyBorder="1"/>
    <xf numFmtId="167" fontId="3" fillId="5" borderId="4" xfId="0" applyNumberFormat="1" applyFont="1" applyFill="1" applyBorder="1" applyAlignment="1">
      <alignment horizontal="center" vertical="center"/>
    </xf>
    <xf numFmtId="0" fontId="7" fillId="5" borderId="4" xfId="0" applyFont="1" applyFill="1" applyBorder="1" applyAlignment="1">
      <alignment horizontal="center" vertical="center"/>
    </xf>
    <xf numFmtId="0" fontId="0" fillId="0" borderId="30" xfId="0" applyBorder="1"/>
    <xf numFmtId="0" fontId="3" fillId="0" borderId="4" xfId="0" applyFont="1" applyBorder="1" applyAlignment="1">
      <alignment horizontal="center" vertical="center" wrapText="1"/>
    </xf>
    <xf numFmtId="167" fontId="3" fillId="5" borderId="0" xfId="0" applyNumberFormat="1" applyFont="1" applyFill="1" applyAlignment="1">
      <alignment horizontal="center" vertical="center"/>
    </xf>
    <xf numFmtId="0" fontId="0" fillId="29" borderId="4" xfId="0" applyFill="1" applyBorder="1"/>
    <xf numFmtId="0" fontId="0" fillId="29" borderId="4" xfId="0" applyFill="1" applyBorder="1" applyAlignment="1">
      <alignment horizontal="center"/>
    </xf>
    <xf numFmtId="0" fontId="0" fillId="41" borderId="4" xfId="0" applyFill="1" applyBorder="1"/>
    <xf numFmtId="0" fontId="0" fillId="30" borderId="4" xfId="0" applyFill="1" applyBorder="1"/>
    <xf numFmtId="0" fontId="0" fillId="0" borderId="4" xfId="0" applyBorder="1" applyAlignment="1">
      <alignment horizontal="right"/>
    </xf>
    <xf numFmtId="0" fontId="12" fillId="0" borderId="4" xfId="2" applyBorder="1" applyAlignment="1" applyProtection="1">
      <alignment horizontal="center" vertical="center"/>
    </xf>
    <xf numFmtId="0" fontId="54" fillId="0" borderId="4" xfId="0" applyFont="1" applyBorder="1" applyAlignment="1">
      <alignment horizontal="center"/>
    </xf>
    <xf numFmtId="0" fontId="50" fillId="0" borderId="4" xfId="2" applyFont="1" applyBorder="1" applyAlignment="1" applyProtection="1">
      <alignment horizontal="center" vertical="center"/>
    </xf>
    <xf numFmtId="170" fontId="3" fillId="5" borderId="4" xfId="0" applyNumberFormat="1" applyFont="1" applyFill="1" applyBorder="1" applyAlignment="1">
      <alignment horizontal="center" vertical="center"/>
    </xf>
    <xf numFmtId="170" fontId="3" fillId="42" borderId="4" xfId="0" applyNumberFormat="1" applyFont="1" applyFill="1" applyBorder="1" applyAlignment="1">
      <alignment horizontal="center" vertical="center"/>
    </xf>
    <xf numFmtId="0" fontId="55" fillId="0" borderId="4" xfId="0" applyFont="1" applyBorder="1" applyAlignment="1">
      <alignment horizontal="center"/>
    </xf>
    <xf numFmtId="0" fontId="56" fillId="40" borderId="4" xfId="0" applyFont="1" applyFill="1" applyBorder="1" applyAlignment="1">
      <alignment wrapText="1"/>
    </xf>
    <xf numFmtId="0" fontId="4" fillId="41" borderId="4" xfId="0" applyFont="1" applyFill="1" applyBorder="1" applyAlignment="1" applyProtection="1">
      <alignment horizontal="center" wrapText="1"/>
      <protection hidden="1"/>
    </xf>
    <xf numFmtId="176" fontId="0" fillId="43" borderId="4" xfId="0" applyNumberFormat="1" applyFill="1" applyBorder="1" applyAlignment="1">
      <alignment horizontal="center"/>
    </xf>
    <xf numFmtId="167" fontId="3" fillId="44" borderId="4" xfId="0" applyNumberFormat="1" applyFont="1" applyFill="1" applyBorder="1" applyAlignment="1">
      <alignment horizontal="center" vertical="center"/>
    </xf>
    <xf numFmtId="0" fontId="0" fillId="40" borderId="4" xfId="0" applyFill="1" applyBorder="1"/>
    <xf numFmtId="0" fontId="0" fillId="0" borderId="0" xfId="0" applyAlignment="1" applyProtection="1">
      <alignment horizontal="center" vertical="center"/>
      <protection hidden="1"/>
    </xf>
    <xf numFmtId="0" fontId="10" fillId="0" borderId="0" xfId="3" applyFont="1" applyBorder="1" applyAlignment="1" applyProtection="1">
      <alignment horizontal="center" vertical="center"/>
    </xf>
    <xf numFmtId="0" fontId="37" fillId="0" borderId="8" xfId="3" applyFont="1" applyBorder="1" applyAlignment="1" applyProtection="1">
      <alignment horizontal="left" vertical="top"/>
    </xf>
    <xf numFmtId="0" fontId="37" fillId="0" borderId="22" xfId="3" applyFont="1" applyBorder="1" applyAlignment="1" applyProtection="1">
      <alignment horizontal="left" vertical="top"/>
    </xf>
    <xf numFmtId="0" fontId="37" fillId="0" borderId="22" xfId="3" applyFont="1" applyBorder="1" applyAlignment="1" applyProtection="1">
      <alignment horizontal="left" wrapText="1"/>
    </xf>
    <xf numFmtId="0" fontId="10" fillId="0" borderId="9" xfId="3" applyFont="1" applyBorder="1" applyAlignment="1" applyProtection="1">
      <alignment horizontal="left" wrapText="1"/>
    </xf>
    <xf numFmtId="177" fontId="10" fillId="0" borderId="0" xfId="3" applyNumberFormat="1" applyFont="1" applyBorder="1" applyAlignment="1" applyProtection="1">
      <alignment horizontal="center" vertical="center"/>
    </xf>
    <xf numFmtId="0" fontId="10" fillId="45" borderId="4" xfId="0" applyFont="1" applyFill="1" applyBorder="1" applyAlignment="1" applyProtection="1">
      <alignment horizontal="center" vertical="center" wrapText="1"/>
      <protection hidden="1"/>
    </xf>
    <xf numFmtId="0" fontId="10" fillId="45" borderId="4" xfId="0" applyFont="1" applyFill="1" applyBorder="1" applyAlignment="1" applyProtection="1">
      <alignment horizontal="center"/>
      <protection hidden="1"/>
    </xf>
    <xf numFmtId="9" fontId="30" fillId="45" borderId="4" xfId="0" applyNumberFormat="1" applyFont="1" applyFill="1" applyBorder="1" applyAlignment="1" applyProtection="1">
      <alignment horizontal="center"/>
      <protection hidden="1"/>
    </xf>
    <xf numFmtId="0" fontId="30" fillId="45" borderId="4" xfId="0" applyFont="1" applyFill="1" applyBorder="1" applyAlignment="1" applyProtection="1">
      <alignment horizontal="center"/>
      <protection hidden="1"/>
    </xf>
    <xf numFmtId="0" fontId="0" fillId="5" borderId="0" xfId="0" applyFill="1" applyProtection="1">
      <protection hidden="1"/>
    </xf>
    <xf numFmtId="0" fontId="10" fillId="5" borderId="4" xfId="0" applyFont="1" applyFill="1" applyBorder="1" applyAlignment="1" applyProtection="1">
      <alignment horizontal="center" vertical="center" wrapText="1"/>
      <protection hidden="1"/>
    </xf>
    <xf numFmtId="179" fontId="10" fillId="5" borderId="4" xfId="0" applyNumberFormat="1" applyFont="1" applyFill="1" applyBorder="1" applyAlignment="1" applyProtection="1">
      <alignment horizontal="center" vertical="center"/>
      <protection hidden="1"/>
    </xf>
    <xf numFmtId="168" fontId="10" fillId="5" borderId="4" xfId="0" applyNumberFormat="1" applyFont="1" applyFill="1" applyBorder="1" applyAlignment="1" applyProtection="1">
      <alignment horizontal="center" vertical="center"/>
      <protection hidden="1"/>
    </xf>
    <xf numFmtId="0" fontId="10" fillId="46" borderId="7" xfId="0" applyFont="1" applyFill="1" applyBorder="1" applyAlignment="1" applyProtection="1">
      <alignment horizontal="center" vertical="center" wrapText="1"/>
      <protection hidden="1"/>
    </xf>
    <xf numFmtId="0" fontId="10" fillId="5" borderId="4" xfId="0" applyFont="1" applyFill="1" applyBorder="1" applyAlignment="1" applyProtection="1">
      <alignment horizontal="center" vertical="center"/>
      <protection hidden="1"/>
    </xf>
    <xf numFmtId="9" fontId="0" fillId="45" borderId="4" xfId="0" applyNumberFormat="1" applyFill="1" applyBorder="1" applyAlignment="1" applyProtection="1">
      <alignment horizontal="center"/>
      <protection hidden="1"/>
    </xf>
    <xf numFmtId="0" fontId="0" fillId="45" borderId="4" xfId="0" applyFill="1" applyBorder="1" applyAlignment="1" applyProtection="1">
      <alignment horizontal="center"/>
      <protection hidden="1"/>
    </xf>
    <xf numFmtId="0" fontId="10" fillId="5" borderId="4" xfId="0" applyFont="1" applyFill="1" applyBorder="1" applyAlignment="1" applyProtection="1">
      <alignment horizontal="center"/>
      <protection hidden="1"/>
    </xf>
    <xf numFmtId="172" fontId="10" fillId="5" borderId="4" xfId="0" applyNumberFormat="1" applyFont="1" applyFill="1" applyBorder="1" applyAlignment="1" applyProtection="1">
      <alignment horizontal="center" vertical="center"/>
      <protection hidden="1"/>
    </xf>
    <xf numFmtId="0" fontId="10" fillId="26" borderId="7" xfId="0" applyFont="1" applyFill="1" applyBorder="1" applyAlignment="1" applyProtection="1">
      <alignment horizontal="center" vertical="center" wrapText="1"/>
      <protection hidden="1"/>
    </xf>
    <xf numFmtId="0" fontId="10" fillId="5" borderId="0" xfId="0" applyFont="1" applyFill="1" applyAlignment="1" applyProtection="1">
      <alignment horizontal="center"/>
      <protection hidden="1"/>
    </xf>
    <xf numFmtId="168" fontId="10" fillId="5" borderId="0" xfId="0" applyNumberFormat="1" applyFont="1" applyFill="1" applyAlignment="1" applyProtection="1">
      <alignment horizontal="center"/>
      <protection hidden="1"/>
    </xf>
    <xf numFmtId="0" fontId="10" fillId="26" borderId="4" xfId="0" applyFont="1" applyFill="1" applyBorder="1" applyAlignment="1" applyProtection="1">
      <alignment horizontal="center" vertical="center" wrapText="1"/>
      <protection hidden="1"/>
    </xf>
    <xf numFmtId="0" fontId="0" fillId="5" borderId="0" xfId="0" applyFill="1" applyAlignment="1" applyProtection="1">
      <alignment horizontal="center"/>
      <protection hidden="1"/>
    </xf>
    <xf numFmtId="0" fontId="10" fillId="5" borderId="0" xfId="0" applyFont="1" applyFill="1" applyAlignment="1" applyProtection="1">
      <alignment horizontal="center" vertical="center" wrapText="1"/>
      <protection hidden="1"/>
    </xf>
    <xf numFmtId="0" fontId="10" fillId="47" borderId="7" xfId="0" applyFont="1" applyFill="1" applyBorder="1" applyAlignment="1" applyProtection="1">
      <alignment horizontal="center" vertical="center" wrapText="1"/>
      <protection hidden="1"/>
    </xf>
    <xf numFmtId="1" fontId="30" fillId="45" borderId="4" xfId="0" applyNumberFormat="1" applyFont="1" applyFill="1" applyBorder="1" applyAlignment="1" applyProtection="1">
      <alignment horizontal="center"/>
      <protection hidden="1"/>
    </xf>
    <xf numFmtId="0" fontId="10" fillId="5" borderId="4" xfId="0" applyFont="1" applyFill="1" applyBorder="1"/>
    <xf numFmtId="168" fontId="20" fillId="5" borderId="0" xfId="0" applyNumberFormat="1" applyFont="1" applyFill="1" applyAlignment="1" applyProtection="1">
      <alignment horizontal="center"/>
      <protection hidden="1"/>
    </xf>
    <xf numFmtId="0" fontId="10" fillId="48" borderId="7" xfId="0" applyFont="1" applyFill="1" applyBorder="1" applyAlignment="1" applyProtection="1">
      <alignment horizontal="center" vertical="center" wrapText="1"/>
      <protection hidden="1"/>
    </xf>
    <xf numFmtId="0" fontId="10" fillId="48" borderId="4" xfId="0" applyFont="1" applyFill="1" applyBorder="1" applyAlignment="1" applyProtection="1">
      <alignment horizontal="center" vertical="center" wrapText="1"/>
      <protection hidden="1"/>
    </xf>
    <xf numFmtId="0" fontId="10" fillId="0" borderId="4" xfId="0" applyFont="1" applyBorder="1" applyAlignment="1">
      <alignment horizontal="center"/>
    </xf>
    <xf numFmtId="1" fontId="0" fillId="0" borderId="4" xfId="0" applyNumberFormat="1" applyBorder="1" applyAlignment="1">
      <alignment horizontal="center"/>
    </xf>
    <xf numFmtId="0" fontId="10" fillId="0" borderId="4" xfId="0" applyFont="1" applyBorder="1" applyAlignment="1">
      <alignment horizontal="center" wrapText="1"/>
    </xf>
    <xf numFmtId="0" fontId="15" fillId="11" borderId="4" xfId="0" applyFont="1" applyFill="1" applyBorder="1" applyAlignment="1">
      <alignment horizontal="center" wrapText="1"/>
    </xf>
    <xf numFmtId="0" fontId="0" fillId="0" borderId="0" xfId="0" applyProtection="1">
      <protection hidden="1"/>
    </xf>
    <xf numFmtId="0" fontId="58" fillId="0" borderId="0" xfId="0" applyFont="1" applyProtection="1">
      <protection hidden="1"/>
    </xf>
    <xf numFmtId="0" fontId="10" fillId="45" borderId="4" xfId="0" applyFont="1" applyFill="1" applyBorder="1" applyAlignment="1" applyProtection="1">
      <alignment horizontal="center" vertical="center"/>
      <protection hidden="1"/>
    </xf>
    <xf numFmtId="1" fontId="10" fillId="45" borderId="4" xfId="1" applyNumberFormat="1" applyFont="1" applyFill="1" applyBorder="1" applyAlignment="1" applyProtection="1">
      <alignment horizontal="center"/>
      <protection hidden="1"/>
    </xf>
    <xf numFmtId="2" fontId="10" fillId="45" borderId="4" xfId="0" applyNumberFormat="1" applyFont="1" applyFill="1" applyBorder="1" applyAlignment="1" applyProtection="1">
      <alignment horizontal="center"/>
      <protection hidden="1"/>
    </xf>
    <xf numFmtId="174" fontId="10" fillId="45" borderId="4" xfId="1" applyNumberFormat="1" applyFont="1" applyFill="1" applyBorder="1" applyAlignment="1" applyProtection="1">
      <alignment horizontal="center"/>
      <protection hidden="1"/>
    </xf>
    <xf numFmtId="0" fontId="0" fillId="5" borderId="0" xfId="0" applyFill="1" applyAlignment="1">
      <alignment horizontal="center"/>
    </xf>
    <xf numFmtId="1" fontId="0" fillId="45" borderId="4" xfId="0" applyNumberFormat="1" applyFill="1" applyBorder="1" applyAlignment="1" applyProtection="1">
      <alignment horizontal="center"/>
      <protection hidden="1"/>
    </xf>
    <xf numFmtId="0" fontId="10" fillId="5" borderId="0" xfId="0" applyFont="1" applyFill="1" applyAlignment="1" applyProtection="1">
      <alignment horizontal="left" vertical="center" wrapText="1"/>
      <protection hidden="1"/>
    </xf>
    <xf numFmtId="0" fontId="10" fillId="5" borderId="0" xfId="0" applyFont="1" applyFill="1" applyAlignment="1" applyProtection="1">
      <alignment horizontal="right"/>
      <protection hidden="1"/>
    </xf>
    <xf numFmtId="174" fontId="10" fillId="5" borderId="0" xfId="1" applyNumberFormat="1" applyFont="1" applyFill="1" applyBorder="1" applyAlignment="1" applyProtection="1">
      <alignment horizontal="center"/>
      <protection hidden="1"/>
    </xf>
    <xf numFmtId="2" fontId="10" fillId="5" borderId="0" xfId="0" applyNumberFormat="1" applyFont="1" applyFill="1" applyAlignment="1" applyProtection="1">
      <alignment horizontal="center"/>
      <protection hidden="1"/>
    </xf>
    <xf numFmtId="0" fontId="59" fillId="0" borderId="0" xfId="0" applyFont="1" applyProtection="1">
      <protection hidden="1"/>
    </xf>
    <xf numFmtId="0" fontId="10" fillId="45" borderId="4" xfId="0" applyFont="1" applyFill="1" applyBorder="1" applyProtection="1">
      <protection hidden="1"/>
    </xf>
    <xf numFmtId="1" fontId="10" fillId="45" borderId="4" xfId="0" applyNumberFormat="1" applyFont="1" applyFill="1" applyBorder="1" applyAlignment="1" applyProtection="1">
      <alignment horizontal="center"/>
      <protection hidden="1"/>
    </xf>
    <xf numFmtId="0" fontId="60" fillId="45" borderId="4" xfId="0" applyFont="1" applyFill="1" applyBorder="1" applyAlignment="1" applyProtection="1">
      <alignment horizontal="center"/>
      <protection hidden="1"/>
    </xf>
    <xf numFmtId="0" fontId="0" fillId="0" borderId="0" xfId="0" applyAlignment="1" applyProtection="1">
      <alignment horizontal="center"/>
      <protection hidden="1"/>
    </xf>
    <xf numFmtId="2" fontId="0" fillId="29" borderId="0" xfId="0" applyNumberFormat="1" applyFill="1" applyAlignment="1">
      <alignment horizontal="center"/>
    </xf>
    <xf numFmtId="0" fontId="0" fillId="2" borderId="4" xfId="0" applyFill="1" applyBorder="1" applyAlignment="1" applyProtection="1">
      <alignment horizontal="center" vertical="center"/>
      <protection locked="0"/>
    </xf>
    <xf numFmtId="0" fontId="26" fillId="40" borderId="1" xfId="0" applyFont="1" applyFill="1" applyBorder="1" applyAlignment="1">
      <alignment horizontal="center" vertical="center"/>
    </xf>
    <xf numFmtId="0" fontId="26" fillId="42" borderId="1" xfId="0" applyFont="1" applyFill="1" applyBorder="1" applyAlignment="1">
      <alignment horizontal="center" vertical="center"/>
    </xf>
    <xf numFmtId="0" fontId="3" fillId="42" borderId="1" xfId="0" applyFont="1" applyFill="1" applyBorder="1" applyAlignment="1">
      <alignment horizontal="center" vertical="center" wrapText="1"/>
    </xf>
    <xf numFmtId="0" fontId="26" fillId="29" borderId="1" xfId="0" applyFont="1" applyFill="1" applyBorder="1" applyAlignment="1">
      <alignment horizontal="center" vertical="center"/>
    </xf>
    <xf numFmtId="0" fontId="26" fillId="44" borderId="1" xfId="0" applyFont="1" applyFill="1" applyBorder="1" applyAlignment="1">
      <alignment horizontal="center" vertical="center"/>
    </xf>
    <xf numFmtId="0" fontId="67" fillId="5" borderId="1" xfId="6" applyFont="1" applyFill="1" applyBorder="1" applyAlignment="1" applyProtection="1">
      <alignment horizontal="center" vertical="center"/>
    </xf>
    <xf numFmtId="0" fontId="44" fillId="29" borderId="4" xfId="2" applyFont="1" applyFill="1" applyBorder="1" applyAlignment="1">
      <alignment horizontal="center"/>
    </xf>
    <xf numFmtId="2" fontId="0" fillId="29" borderId="4" xfId="0" applyNumberFormat="1" applyFill="1" applyBorder="1" applyAlignment="1">
      <alignment horizontal="center"/>
    </xf>
    <xf numFmtId="0" fontId="12" fillId="29" borderId="4" xfId="2" applyFill="1" applyBorder="1" applyAlignment="1">
      <alignment horizontal="center"/>
    </xf>
    <xf numFmtId="0" fontId="50" fillId="29" borderId="4" xfId="2" applyFont="1" applyFill="1" applyBorder="1" applyAlignment="1">
      <alignment horizontal="center"/>
    </xf>
    <xf numFmtId="0" fontId="51" fillId="29" borderId="4" xfId="2" applyFont="1" applyFill="1" applyBorder="1" applyAlignment="1">
      <alignment horizontal="center"/>
    </xf>
    <xf numFmtId="0" fontId="0" fillId="29" borderId="3" xfId="0" applyFill="1" applyBorder="1"/>
    <xf numFmtId="0" fontId="44" fillId="29" borderId="3" xfId="2" applyFont="1" applyFill="1" applyBorder="1" applyAlignment="1">
      <alignment horizontal="center"/>
    </xf>
    <xf numFmtId="0" fontId="0" fillId="29" borderId="3" xfId="0" applyFill="1" applyBorder="1" applyAlignment="1">
      <alignment horizontal="center"/>
    </xf>
    <xf numFmtId="2" fontId="0" fillId="29" borderId="3" xfId="0" applyNumberFormat="1" applyFill="1" applyBorder="1" applyAlignment="1">
      <alignment horizontal="center"/>
    </xf>
    <xf numFmtId="0" fontId="0" fillId="29" borderId="5" xfId="0" applyFill="1" applyBorder="1" applyAlignment="1">
      <alignment horizontal="center"/>
    </xf>
    <xf numFmtId="0" fontId="12" fillId="29" borderId="3" xfId="2" applyFill="1" applyBorder="1" applyAlignment="1">
      <alignment horizontal="center"/>
    </xf>
    <xf numFmtId="0" fontId="12" fillId="29" borderId="7" xfId="2" applyFill="1" applyBorder="1" applyAlignment="1">
      <alignment horizontal="center"/>
    </xf>
    <xf numFmtId="0" fontId="3" fillId="29" borderId="4" xfId="0" applyFont="1" applyFill="1" applyBorder="1" applyAlignment="1">
      <alignment horizontal="center" vertical="center"/>
    </xf>
    <xf numFmtId="0" fontId="12" fillId="29" borderId="4" xfId="2" applyFill="1" applyBorder="1" applyAlignment="1" applyProtection="1">
      <alignment horizontal="center" vertical="center"/>
    </xf>
    <xf numFmtId="0" fontId="52" fillId="29" borderId="4" xfId="0" applyFont="1" applyFill="1" applyBorder="1" applyAlignment="1">
      <alignment horizontal="center"/>
    </xf>
    <xf numFmtId="0" fontId="50" fillId="29" borderId="0" xfId="2" applyFont="1" applyFill="1" applyAlignment="1">
      <alignment horizontal="center"/>
    </xf>
    <xf numFmtId="0" fontId="53" fillId="29" borderId="4" xfId="2" applyFont="1" applyFill="1" applyBorder="1" applyAlignment="1" applyProtection="1">
      <alignment horizontal="center" vertical="center"/>
    </xf>
    <xf numFmtId="0" fontId="50" fillId="29" borderId="4" xfId="2" applyFont="1" applyFill="1" applyBorder="1" applyAlignment="1" applyProtection="1">
      <alignment horizontal="center" vertical="center"/>
    </xf>
    <xf numFmtId="3" fontId="0" fillId="29" borderId="4" xfId="0" applyNumberFormat="1" applyFill="1" applyBorder="1" applyAlignment="1">
      <alignment horizontal="center"/>
    </xf>
    <xf numFmtId="0" fontId="54" fillId="29" borderId="4" xfId="0" applyFont="1" applyFill="1" applyBorder="1" applyAlignment="1">
      <alignment horizontal="center"/>
    </xf>
    <xf numFmtId="0" fontId="68" fillId="4" borderId="4" xfId="0" applyFont="1" applyFill="1" applyBorder="1" applyAlignment="1">
      <alignment horizontal="center" vertical="center" wrapText="1"/>
    </xf>
    <xf numFmtId="2" fontId="0" fillId="0" borderId="2" xfId="0" applyNumberFormat="1" applyBorder="1" applyAlignment="1" applyProtection="1">
      <alignment horizontal="center" vertical="center"/>
      <protection hidden="1"/>
    </xf>
    <xf numFmtId="2" fontId="3" fillId="29" borderId="1" xfId="0" applyNumberFormat="1" applyFont="1" applyFill="1" applyBorder="1" applyAlignment="1">
      <alignment horizontal="center"/>
    </xf>
    <xf numFmtId="173" fontId="0" fillId="29" borderId="0" xfId="0" applyNumberFormat="1" applyFill="1" applyAlignment="1">
      <alignment horizontal="center"/>
    </xf>
    <xf numFmtId="2" fontId="3" fillId="0" borderId="2" xfId="0" applyNumberFormat="1" applyFont="1" applyBorder="1" applyAlignment="1">
      <alignment horizontal="center"/>
    </xf>
    <xf numFmtId="2" fontId="3" fillId="0" borderId="2" xfId="0" applyNumberFormat="1" applyFont="1" applyBorder="1" applyAlignment="1" applyProtection="1">
      <alignment horizontal="center" vertical="center"/>
      <protection hidden="1"/>
    </xf>
    <xf numFmtId="2" fontId="3" fillId="5" borderId="2" xfId="0" applyNumberFormat="1" applyFont="1" applyFill="1" applyBorder="1" applyAlignment="1" applyProtection="1">
      <alignment horizontal="center" vertical="center"/>
      <protection hidden="1"/>
    </xf>
    <xf numFmtId="0" fontId="0" fillId="40" borderId="4" xfId="0" applyFill="1" applyBorder="1" applyAlignment="1">
      <alignment horizontal="center"/>
    </xf>
    <xf numFmtId="0" fontId="0" fillId="40" borderId="4" xfId="0" applyFill="1" applyBorder="1" applyAlignment="1">
      <alignment wrapText="1"/>
    </xf>
    <xf numFmtId="0" fontId="0" fillId="40" borderId="3" xfId="0" applyFill="1" applyBorder="1" applyAlignment="1">
      <alignment wrapText="1"/>
    </xf>
    <xf numFmtId="0" fontId="0" fillId="40" borderId="23" xfId="0" applyFill="1" applyBorder="1" applyAlignment="1">
      <alignment horizontal="center"/>
    </xf>
    <xf numFmtId="0" fontId="3" fillId="40" borderId="4" xfId="0" applyFont="1" applyFill="1" applyBorder="1" applyAlignment="1">
      <alignment horizontal="center" vertical="center"/>
    </xf>
    <xf numFmtId="0" fontId="7" fillId="40" borderId="4" xfId="0" applyFont="1" applyFill="1" applyBorder="1" applyAlignment="1">
      <alignment horizontal="center" vertical="center"/>
    </xf>
    <xf numFmtId="0" fontId="54" fillId="40" borderId="4" xfId="0" applyFont="1" applyFill="1" applyBorder="1" applyAlignment="1">
      <alignment horizontal="center"/>
    </xf>
    <xf numFmtId="0" fontId="52" fillId="40" borderId="4" xfId="0" applyFont="1" applyFill="1" applyBorder="1" applyAlignment="1">
      <alignment horizontal="center"/>
    </xf>
    <xf numFmtId="0" fontId="3" fillId="40" borderId="1" xfId="0" applyFont="1" applyFill="1" applyBorder="1" applyAlignment="1">
      <alignment horizontal="center" vertical="center" wrapText="1"/>
    </xf>
    <xf numFmtId="0" fontId="4" fillId="42" borderId="1" xfId="0" applyFont="1" applyFill="1" applyBorder="1" applyAlignment="1">
      <alignment horizontal="center" vertical="center" wrapText="1"/>
    </xf>
    <xf numFmtId="0" fontId="4" fillId="29" borderId="1" xfId="0" applyFont="1" applyFill="1" applyBorder="1" applyAlignment="1">
      <alignment horizontal="center" vertical="center" wrapText="1"/>
    </xf>
    <xf numFmtId="0" fontId="4" fillId="40" borderId="1" xfId="0" applyFont="1" applyFill="1" applyBorder="1" applyAlignment="1">
      <alignment horizontal="center" vertical="center"/>
    </xf>
    <xf numFmtId="0" fontId="4" fillId="40" borderId="1" xfId="0" applyFont="1" applyFill="1" applyBorder="1" applyAlignment="1">
      <alignment horizontal="center" vertical="center" wrapText="1"/>
    </xf>
    <xf numFmtId="0" fontId="4" fillId="44" borderId="1" xfId="0" applyFont="1" applyFill="1" applyBorder="1" applyAlignment="1">
      <alignment horizontal="center" vertical="center"/>
    </xf>
    <xf numFmtId="0" fontId="4" fillId="44" borderId="1" xfId="0" applyFont="1" applyFill="1" applyBorder="1" applyAlignment="1">
      <alignment horizontal="center" vertical="center" wrapText="1"/>
    </xf>
    <xf numFmtId="1" fontId="3" fillId="49" borderId="2" xfId="0" applyNumberFormat="1" applyFont="1" applyFill="1" applyBorder="1" applyAlignment="1" applyProtection="1">
      <alignment horizontal="center" vertical="center"/>
      <protection hidden="1"/>
    </xf>
    <xf numFmtId="0" fontId="0" fillId="40" borderId="4" xfId="0" applyFill="1" applyBorder="1" applyAlignment="1">
      <alignment horizontal="center" wrapText="1"/>
    </xf>
    <xf numFmtId="0" fontId="10" fillId="50" borderId="4" xfId="0" applyFont="1" applyFill="1" applyBorder="1" applyAlignment="1">
      <alignment horizontal="center" wrapText="1"/>
    </xf>
    <xf numFmtId="0" fontId="26" fillId="40" borderId="4" xfId="0" applyFont="1" applyFill="1" applyBorder="1" applyAlignment="1">
      <alignment horizontal="center" vertical="center"/>
    </xf>
    <xf numFmtId="0" fontId="3" fillId="40" borderId="4" xfId="0" applyFont="1" applyFill="1" applyBorder="1" applyAlignment="1">
      <alignment horizontal="center" vertical="center" wrapText="1"/>
    </xf>
    <xf numFmtId="0" fontId="7" fillId="40" borderId="1" xfId="0" applyFont="1" applyFill="1" applyBorder="1" applyAlignment="1">
      <alignment horizontal="center" vertical="center"/>
    </xf>
    <xf numFmtId="0" fontId="3" fillId="40" borderId="1" xfId="0" applyFont="1" applyFill="1" applyBorder="1" applyAlignment="1">
      <alignment horizontal="center"/>
    </xf>
    <xf numFmtId="0" fontId="3" fillId="29" borderId="1" xfId="0" applyFont="1" applyFill="1" applyBorder="1" applyAlignment="1">
      <alignment horizontal="center" vertical="center" wrapText="1"/>
    </xf>
    <xf numFmtId="0" fontId="35" fillId="29" borderId="1" xfId="2" applyFont="1" applyFill="1" applyBorder="1" applyAlignment="1" applyProtection="1">
      <alignment horizontal="center" vertical="center"/>
    </xf>
    <xf numFmtId="0" fontId="7" fillId="29" borderId="1" xfId="0" applyFont="1" applyFill="1" applyBorder="1" applyAlignment="1">
      <alignment horizontal="center"/>
    </xf>
    <xf numFmtId="0" fontId="3" fillId="29" borderId="1" xfId="0" applyFont="1" applyFill="1" applyBorder="1" applyAlignment="1">
      <alignment horizontal="center" vertical="center"/>
    </xf>
    <xf numFmtId="0" fontId="0" fillId="29" borderId="0" xfId="0" applyFill="1"/>
    <xf numFmtId="0" fontId="35" fillId="42" borderId="1" xfId="2" applyFont="1" applyFill="1" applyBorder="1" applyAlignment="1" applyProtection="1">
      <alignment horizontal="center" vertical="center"/>
    </xf>
    <xf numFmtId="0" fontId="3" fillId="42" borderId="1" xfId="0" applyFont="1" applyFill="1" applyBorder="1" applyAlignment="1">
      <alignment horizontal="center" vertical="center"/>
    </xf>
    <xf numFmtId="0" fontId="35" fillId="29" borderId="1" xfId="6" applyFont="1" applyFill="1" applyBorder="1" applyAlignment="1" applyProtection="1">
      <alignment horizontal="center" vertical="center"/>
    </xf>
    <xf numFmtId="1" fontId="3" fillId="29" borderId="4" xfId="0" applyNumberFormat="1" applyFont="1" applyFill="1" applyBorder="1" applyAlignment="1" applyProtection="1">
      <alignment horizontal="center" vertical="center"/>
      <protection hidden="1"/>
    </xf>
    <xf numFmtId="0" fontId="0" fillId="29" borderId="7" xfId="0" applyFill="1" applyBorder="1" applyAlignment="1" applyProtection="1">
      <alignment vertical="center"/>
      <protection locked="0"/>
    </xf>
    <xf numFmtId="0" fontId="0" fillId="29" borderId="4" xfId="0" applyFill="1" applyBorder="1" applyAlignment="1" applyProtection="1">
      <alignment vertical="center"/>
      <protection locked="0"/>
    </xf>
    <xf numFmtId="0" fontId="0" fillId="29" borderId="19" xfId="0" applyFill="1" applyBorder="1" applyAlignment="1" applyProtection="1">
      <alignment vertical="center"/>
      <protection locked="0"/>
    </xf>
    <xf numFmtId="167" fontId="3" fillId="29" borderId="11" xfId="0" applyNumberFormat="1" applyFont="1" applyFill="1" applyBorder="1" applyAlignment="1">
      <alignment horizontal="center" vertical="center"/>
    </xf>
    <xf numFmtId="167" fontId="7" fillId="29" borderId="1" xfId="0" applyNumberFormat="1" applyFont="1" applyFill="1" applyBorder="1" applyAlignment="1">
      <alignment horizontal="center" vertical="center"/>
    </xf>
    <xf numFmtId="2" fontId="3" fillId="42" borderId="1" xfId="0" applyNumberFormat="1" applyFont="1" applyFill="1" applyBorder="1" applyAlignment="1">
      <alignment horizontal="center" vertical="center"/>
    </xf>
    <xf numFmtId="0" fontId="7" fillId="42" borderId="1" xfId="0" applyFont="1" applyFill="1" applyBorder="1" applyAlignment="1">
      <alignment horizontal="center" vertical="center"/>
    </xf>
    <xf numFmtId="0" fontId="7" fillId="29" borderId="1" xfId="0" applyFont="1" applyFill="1" applyBorder="1" applyAlignment="1">
      <alignment horizontal="center" vertical="center"/>
    </xf>
    <xf numFmtId="0" fontId="7" fillId="29" borderId="0" xfId="0" applyFont="1" applyFill="1" applyAlignment="1">
      <alignment horizontal="center" vertical="center"/>
    </xf>
    <xf numFmtId="0" fontId="7" fillId="42" borderId="0" xfId="0" applyFont="1" applyFill="1" applyAlignment="1">
      <alignment horizontal="center" vertical="center"/>
    </xf>
    <xf numFmtId="0" fontId="7" fillId="29" borderId="0" xfId="0" applyFont="1" applyFill="1" applyAlignment="1">
      <alignment horizontal="center"/>
    </xf>
    <xf numFmtId="0" fontId="3" fillId="44" borderId="1" xfId="0" applyFont="1" applyFill="1" applyBorder="1" applyAlignment="1">
      <alignment horizontal="center" vertical="center" wrapText="1"/>
    </xf>
    <xf numFmtId="0" fontId="7" fillId="44" borderId="1" xfId="0" applyFont="1" applyFill="1" applyBorder="1" applyAlignment="1">
      <alignment horizontal="center" vertical="center"/>
    </xf>
    <xf numFmtId="0" fontId="7" fillId="40" borderId="1" xfId="0" applyFont="1" applyFill="1" applyBorder="1" applyAlignment="1">
      <alignment horizontal="center"/>
    </xf>
    <xf numFmtId="0" fontId="27" fillId="40" borderId="1" xfId="0" applyFont="1" applyFill="1" applyBorder="1" applyAlignment="1">
      <alignment horizontal="center" vertical="center"/>
    </xf>
    <xf numFmtId="0" fontId="0" fillId="29" borderId="23" xfId="0" applyFill="1" applyBorder="1" applyAlignment="1">
      <alignment horizontal="center"/>
    </xf>
    <xf numFmtId="0" fontId="69" fillId="34" borderId="4" xfId="0" applyFont="1" applyFill="1" applyBorder="1" applyAlignment="1">
      <alignment horizontal="center" vertical="center"/>
    </xf>
    <xf numFmtId="0" fontId="69" fillId="35" borderId="4" xfId="0" applyFont="1" applyFill="1" applyBorder="1" applyAlignment="1">
      <alignment horizontal="center" vertical="center"/>
    </xf>
    <xf numFmtId="0" fontId="69" fillId="36" borderId="4" xfId="0" applyFont="1" applyFill="1" applyBorder="1" applyAlignment="1">
      <alignment horizontal="center" vertical="center"/>
    </xf>
    <xf numFmtId="0" fontId="69" fillId="37" borderId="4" xfId="0" applyFont="1" applyFill="1" applyBorder="1" applyAlignment="1">
      <alignment horizontal="center" vertical="center"/>
    </xf>
    <xf numFmtId="1" fontId="0" fillId="0" borderId="5" xfId="0" applyNumberFormat="1" applyBorder="1" applyAlignment="1">
      <alignment horizontal="center"/>
    </xf>
    <xf numFmtId="1" fontId="0" fillId="0" borderId="7" xfId="0" applyNumberFormat="1" applyBorder="1" applyAlignment="1">
      <alignment horizontal="center"/>
    </xf>
    <xf numFmtId="0" fontId="10" fillId="45" borderId="12" xfId="3" applyFont="1" applyFill="1" applyBorder="1" applyAlignment="1" applyProtection="1">
      <alignment horizontal="center" vertical="center" wrapText="1"/>
    </xf>
    <xf numFmtId="0" fontId="10" fillId="5" borderId="4" xfId="0" applyFont="1" applyFill="1" applyBorder="1" applyAlignment="1" applyProtection="1">
      <alignment horizontal="center" vertical="center" wrapText="1"/>
      <protection hidden="1"/>
    </xf>
    <xf numFmtId="172" fontId="10" fillId="5" borderId="4" xfId="0" applyNumberFormat="1" applyFont="1" applyFill="1" applyBorder="1" applyAlignment="1" applyProtection="1">
      <alignment horizontal="center" vertical="center"/>
      <protection hidden="1"/>
    </xf>
    <xf numFmtId="0" fontId="0" fillId="0" borderId="0" xfId="0" applyAlignment="1">
      <alignment horizontal="center" vertical="center" wrapText="1"/>
    </xf>
    <xf numFmtId="0" fontId="10" fillId="0" borderId="0" xfId="0" applyFont="1" applyAlignment="1">
      <alignment horizontal="center" vertical="center" wrapText="1"/>
    </xf>
    <xf numFmtId="178" fontId="31" fillId="45" borderId="31" xfId="3" applyNumberFormat="1" applyFont="1" applyFill="1" applyBorder="1" applyAlignment="1" applyProtection="1">
      <alignment horizontal="center" vertical="center"/>
    </xf>
    <xf numFmtId="0" fontId="10" fillId="45" borderId="4" xfId="0" applyFont="1" applyFill="1" applyBorder="1" applyAlignment="1" applyProtection="1">
      <alignment horizontal="center" vertical="center" wrapText="1"/>
      <protection hidden="1"/>
    </xf>
    <xf numFmtId="0" fontId="57" fillId="2" borderId="0" xfId="0" applyFont="1" applyFill="1" applyAlignment="1" applyProtection="1">
      <alignment horizontal="center" vertical="center"/>
      <protection hidden="1"/>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9" fontId="30" fillId="45" borderId="4" xfId="0" applyNumberFormat="1" applyFont="1" applyFill="1" applyBorder="1" applyAlignment="1" applyProtection="1">
      <alignment horizontal="center" vertical="center"/>
      <protection hidden="1"/>
    </xf>
    <xf numFmtId="9" fontId="0" fillId="45" borderId="4" xfId="0" applyNumberFormat="1" applyFill="1" applyBorder="1" applyAlignment="1" applyProtection="1">
      <alignment horizontal="center" vertical="center"/>
      <protection hidden="1"/>
    </xf>
    <xf numFmtId="0" fontId="10" fillId="45" borderId="4" xfId="0" applyFont="1" applyFill="1" applyBorder="1" applyAlignment="1" applyProtection="1">
      <alignment horizontal="center" vertical="center"/>
      <protection hidden="1"/>
    </xf>
    <xf numFmtId="0" fontId="10" fillId="45" borderId="4" xfId="0" applyFont="1" applyFill="1" applyBorder="1" applyAlignment="1" applyProtection="1">
      <alignment horizontal="center"/>
      <protection hidden="1"/>
    </xf>
    <xf numFmtId="0" fontId="10" fillId="5" borderId="0" xfId="0" applyFont="1" applyFill="1" applyAlignment="1" applyProtection="1">
      <alignment horizontal="center" vertical="center" wrapText="1"/>
      <protection hidden="1"/>
    </xf>
    <xf numFmtId="0" fontId="37" fillId="45" borderId="4" xfId="0" applyFont="1" applyFill="1" applyBorder="1" applyAlignment="1" applyProtection="1">
      <alignment horizontal="center" vertical="center" wrapText="1"/>
      <protection hidden="1"/>
    </xf>
    <xf numFmtId="0" fontId="10" fillId="0" borderId="1" xfId="3" applyFont="1" applyFill="1" applyBorder="1" applyAlignment="1" applyProtection="1">
      <alignment horizontal="center" vertical="center" wrapText="1"/>
    </xf>
    <xf numFmtId="0" fontId="0" fillId="0" borderId="1" xfId="0" applyBorder="1" applyAlignment="1" applyProtection="1">
      <alignment horizontal="center" vertical="center"/>
      <protection hidden="1"/>
    </xf>
    <xf numFmtId="0" fontId="37" fillId="0" borderId="1" xfId="3" applyFont="1" applyFill="1" applyBorder="1" applyAlignment="1" applyProtection="1">
      <alignment horizontal="center" vertical="center"/>
    </xf>
    <xf numFmtId="0" fontId="37" fillId="0" borderId="1" xfId="3" applyFont="1" applyFill="1" applyBorder="1" applyAlignment="1" applyProtection="1">
      <alignment horizontal="center" vertical="center" wrapText="1"/>
    </xf>
    <xf numFmtId="0" fontId="49" fillId="4" borderId="5" xfId="2" applyFont="1" applyFill="1" applyBorder="1" applyAlignment="1" applyProtection="1">
      <alignment horizontal="center" vertical="center" wrapText="1"/>
    </xf>
    <xf numFmtId="0" fontId="49" fillId="4" borderId="7" xfId="2" applyFont="1" applyFill="1" applyBorder="1" applyAlignment="1" applyProtection="1">
      <alignment horizontal="center" vertical="center" wrapText="1"/>
    </xf>
    <xf numFmtId="0" fontId="2" fillId="0" borderId="0" xfId="0" applyFont="1" applyAlignment="1">
      <alignment horizontal="center" wrapText="1"/>
    </xf>
    <xf numFmtId="0" fontId="3" fillId="0" borderId="0" xfId="0" applyFont="1" applyAlignment="1">
      <alignment horizontal="center"/>
    </xf>
    <xf numFmtId="0" fontId="4" fillId="0" borderId="0" xfId="0" applyFont="1" applyAlignment="1">
      <alignment horizontal="center"/>
    </xf>
    <xf numFmtId="0" fontId="14" fillId="0" borderId="18" xfId="0" applyFont="1" applyBorder="1" applyAlignment="1">
      <alignment horizontal="center"/>
    </xf>
    <xf numFmtId="0" fontId="2" fillId="0" borderId="0" xfId="0" applyFont="1" applyAlignment="1">
      <alignment horizontal="center"/>
    </xf>
    <xf numFmtId="0" fontId="13" fillId="0" borderId="0" xfId="0" applyFont="1" applyAlignment="1">
      <alignment horizontal="center" vertical="center"/>
    </xf>
    <xf numFmtId="0" fontId="33" fillId="0" borderId="0" xfId="0" applyFont="1" applyAlignment="1">
      <alignment horizontal="center" vertical="center" wrapText="1"/>
    </xf>
    <xf numFmtId="0" fontId="4" fillId="0" borderId="25" xfId="0" applyFont="1" applyBorder="1" applyAlignment="1">
      <alignment horizontal="center"/>
    </xf>
    <xf numFmtId="0" fontId="4" fillId="0" borderId="26" xfId="0" applyFont="1" applyBorder="1" applyAlignment="1">
      <alignment horizontal="center"/>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0" fillId="2" borderId="4" xfId="0" applyFill="1" applyBorder="1" applyAlignment="1" applyProtection="1">
      <alignment horizontal="center" vertical="center"/>
      <protection locked="0"/>
    </xf>
    <xf numFmtId="0" fontId="5" fillId="2" borderId="1" xfId="0" applyFont="1" applyFill="1" applyBorder="1" applyAlignment="1">
      <alignment horizontal="center" vertical="center"/>
    </xf>
    <xf numFmtId="0" fontId="8" fillId="2" borderId="4" xfId="0" applyFont="1" applyFill="1" applyBorder="1" applyAlignment="1">
      <alignment horizontal="center" vertical="center"/>
    </xf>
    <xf numFmtId="0" fontId="7" fillId="2" borderId="4" xfId="0" applyFont="1" applyFill="1" applyBorder="1" applyAlignment="1">
      <alignment horizontal="center" vertical="center"/>
    </xf>
    <xf numFmtId="0" fontId="10" fillId="2" borderId="4" xfId="0" applyFont="1" applyFill="1" applyBorder="1" applyAlignment="1">
      <alignment horizontal="center" vertical="center"/>
    </xf>
    <xf numFmtId="0" fontId="2" fillId="0" borderId="5" xfId="0" applyFont="1" applyBorder="1" applyAlignment="1">
      <alignment horizontal="center"/>
    </xf>
    <xf numFmtId="0" fontId="3" fillId="0" borderId="4" xfId="0" applyFont="1" applyBorder="1" applyAlignment="1">
      <alignment horizontal="center"/>
    </xf>
    <xf numFmtId="0" fontId="12" fillId="0" borderId="13" xfId="2" applyBorder="1" applyAlignment="1" applyProtection="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xf>
    <xf numFmtId="0" fontId="4" fillId="0" borderId="13" xfId="0" applyFont="1" applyBorder="1" applyAlignment="1">
      <alignment horizontal="center"/>
    </xf>
    <xf numFmtId="0" fontId="20" fillId="0" borderId="0" xfId="0" applyFont="1" applyAlignment="1">
      <alignment horizontal="center"/>
    </xf>
    <xf numFmtId="0" fontId="13" fillId="0" borderId="0" xfId="0" applyFont="1" applyAlignment="1">
      <alignment horizont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4" borderId="5" xfId="0" applyFont="1" applyFill="1" applyBorder="1" applyAlignment="1">
      <alignment horizontal="center" vertical="center" wrapText="1"/>
    </xf>
    <xf numFmtId="0" fontId="3" fillId="40" borderId="5" xfId="0" applyFont="1" applyFill="1" applyBorder="1" applyAlignment="1">
      <alignment horizontal="center" vertical="center" wrapText="1"/>
    </xf>
    <xf numFmtId="0" fontId="3" fillId="40" borderId="7" xfId="0" applyFont="1" applyFill="1" applyBorder="1" applyAlignment="1">
      <alignment horizontal="center" vertical="center" wrapText="1"/>
    </xf>
    <xf numFmtId="0" fontId="10" fillId="4" borderId="6" xfId="0" applyFont="1" applyFill="1" applyBorder="1" applyAlignment="1">
      <alignment horizontal="center" vertical="center"/>
    </xf>
    <xf numFmtId="0" fontId="3" fillId="40" borderId="5" xfId="0" applyFont="1" applyFill="1" applyBorder="1" applyAlignment="1">
      <alignment horizontal="center" vertical="center"/>
    </xf>
    <xf numFmtId="0" fontId="4" fillId="0" borderId="3" xfId="0" applyFont="1" applyBorder="1" applyAlignment="1">
      <alignment horizontal="center"/>
    </xf>
    <xf numFmtId="0" fontId="14" fillId="0" borderId="10" xfId="0" applyFont="1" applyBorder="1" applyAlignment="1">
      <alignment horizontal="center"/>
    </xf>
    <xf numFmtId="0" fontId="3" fillId="4" borderId="5" xfId="0" applyFont="1" applyFill="1" applyBorder="1" applyAlignment="1">
      <alignment horizontal="center" vertical="center"/>
    </xf>
    <xf numFmtId="0" fontId="2" fillId="0" borderId="2" xfId="0" applyFont="1" applyBorder="1" applyAlignment="1">
      <alignment horizontal="center"/>
    </xf>
    <xf numFmtId="0" fontId="4" fillId="38" borderId="33" xfId="0" applyFont="1" applyFill="1" applyBorder="1" applyAlignment="1">
      <alignment horizontal="center" vertical="center" wrapText="1"/>
    </xf>
    <xf numFmtId="0" fontId="4" fillId="38" borderId="30" xfId="0" applyFont="1" applyFill="1" applyBorder="1" applyAlignment="1">
      <alignment horizontal="center" vertical="center" wrapText="1"/>
    </xf>
    <xf numFmtId="180" fontId="4" fillId="38" borderId="4" xfId="0" applyNumberFormat="1" applyFont="1" applyFill="1" applyBorder="1" applyAlignment="1">
      <alignment horizontal="center" vertical="center"/>
    </xf>
    <xf numFmtId="180" fontId="30" fillId="38" borderId="0" xfId="0" applyNumberFormat="1" applyFont="1" applyFill="1" applyAlignment="1">
      <alignment horizontal="center" vertical="center"/>
    </xf>
  </cellXfs>
  <cellStyles count="8">
    <cellStyle name="Currency 2" xfId="4" xr:uid="{00000000-0005-0000-0000-000031000000}"/>
    <cellStyle name="Erklärender Text" xfId="3" builtinId="53"/>
    <cellStyle name="Explanatory Text 2" xfId="5" xr:uid="{00000000-0005-0000-0000-000032000000}"/>
    <cellStyle name="Hyperlink 2" xfId="6" xr:uid="{00000000-0005-0000-0000-000033000000}"/>
    <cellStyle name="Link" xfId="2" builtinId="8"/>
    <cellStyle name="Normal 2" xfId="7" xr:uid="{00000000-0005-0000-0000-000034000000}"/>
    <cellStyle name="Standard" xfId="0" builtinId="0"/>
    <cellStyle name="Währung" xfId="1" builtinId="4"/>
  </cellStyles>
  <dxfs count="5">
    <dxf>
      <font>
        <name val="Arial"/>
        <scheme val="none"/>
      </font>
    </dxf>
    <dxf>
      <font>
        <b val="0"/>
        <i val="0"/>
        <strike val="0"/>
        <u val="none"/>
        <color rgb="FFCCCCCC"/>
      </font>
    </dxf>
    <dxf>
      <font>
        <b val="0"/>
        <i val="0"/>
        <strike val="0"/>
        <u val="none"/>
        <color rgb="FFCCCCCC"/>
      </font>
    </dxf>
    <dxf>
      <font>
        <b val="0"/>
        <i val="0"/>
        <strike val="0"/>
        <u val="none"/>
        <color rgb="FFCCCCCC"/>
      </font>
    </dxf>
    <dxf>
      <font>
        <b val="0"/>
        <i val="0"/>
        <strike val="0"/>
        <u val="none"/>
        <color rgb="FF000000"/>
      </font>
      <fill>
        <patternFill patternType="solid">
          <bgColor rgb="FFFFFFFF"/>
        </patternFill>
      </fill>
      <border>
        <left/>
        <right/>
        <top/>
        <bottom/>
      </border>
    </dxf>
  </dxfs>
  <tableStyles count="0" defaultTableStyle="TableStyleMedium2" defaultPivotStyle="PivotStyleLight16"/>
  <colors>
    <mruColors>
      <color rgb="FFFF0000"/>
      <color rgb="FFFECE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66600</xdr:colOff>
      <xdr:row>10</xdr:row>
      <xdr:rowOff>219240</xdr:rowOff>
    </xdr:from>
    <xdr:to>
      <xdr:col>0</xdr:col>
      <xdr:colOff>1389600</xdr:colOff>
      <xdr:row>13</xdr:row>
      <xdr:rowOff>18315</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a:fillRect/>
        </a:stretch>
      </xdr:blipFill>
      <xdr:spPr>
        <a:xfrm>
          <a:off x="66040" y="2333625"/>
          <a:ext cx="1323340" cy="735965"/>
        </a:xfrm>
        <a:prstGeom prst="rect">
          <a:avLst/>
        </a:prstGeom>
        <a:ln>
          <a:noFill/>
        </a:ln>
      </xdr:spPr>
    </xdr:pic>
    <xdr:clientData/>
  </xdr:twoCellAnchor>
  <xdr:twoCellAnchor editAs="oneCell">
    <xdr:from>
      <xdr:col>0</xdr:col>
      <xdr:colOff>238290</xdr:colOff>
      <xdr:row>20</xdr:row>
      <xdr:rowOff>133245</xdr:rowOff>
    </xdr:from>
    <xdr:to>
      <xdr:col>0</xdr:col>
      <xdr:colOff>1199130</xdr:colOff>
      <xdr:row>24</xdr:row>
      <xdr:rowOff>179790</xdr:rowOff>
    </xdr:to>
    <xdr:pic>
      <xdr:nvPicPr>
        <xdr:cNvPr id="3" name="Image 1">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rcRect l="18810" t="7535" r="18197" b="28048"/>
        <a:stretch>
          <a:fillRect/>
        </a:stretch>
      </xdr:blipFill>
      <xdr:spPr>
        <a:xfrm>
          <a:off x="238125" y="4617085"/>
          <a:ext cx="960755" cy="1037590"/>
        </a:xfrm>
        <a:prstGeom prst="rect">
          <a:avLst/>
        </a:prstGeom>
        <a:ln>
          <a:noFill/>
        </a:ln>
      </xdr:spPr>
    </xdr:pic>
    <xdr:clientData/>
  </xdr:twoCellAnchor>
  <xdr:twoCellAnchor editAs="oneCell">
    <xdr:from>
      <xdr:col>0</xdr:col>
      <xdr:colOff>0</xdr:colOff>
      <xdr:row>0</xdr:row>
      <xdr:rowOff>0</xdr:rowOff>
    </xdr:from>
    <xdr:to>
      <xdr:col>11</xdr:col>
      <xdr:colOff>332520</xdr:colOff>
      <xdr:row>49</xdr:row>
      <xdr:rowOff>113340</xdr:rowOff>
    </xdr:to>
    <xdr:sp macro="" textlink="">
      <xdr:nvSpPr>
        <xdr:cNvPr id="5" name="CustomShape 1" hidden="1">
          <a:extLst>
            <a:ext uri="{FF2B5EF4-FFF2-40B4-BE49-F238E27FC236}">
              <a16:creationId xmlns:a16="http://schemas.microsoft.com/office/drawing/2014/main" id="{00000000-0008-0000-0000-000005000000}"/>
            </a:ext>
          </a:extLst>
        </xdr:cNvPr>
        <xdr:cNvSpPr/>
      </xdr:nvSpPr>
      <xdr:spPr>
        <a:xfrm>
          <a:off x="0" y="0"/>
          <a:ext cx="9374505" cy="1118108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332520</xdr:colOff>
      <xdr:row>49</xdr:row>
      <xdr:rowOff>113340</xdr:rowOff>
    </xdr:to>
    <xdr:sp macro="" textlink="">
      <xdr:nvSpPr>
        <xdr:cNvPr id="6" name="CustomShape 1" hidden="1">
          <a:extLst>
            <a:ext uri="{FF2B5EF4-FFF2-40B4-BE49-F238E27FC236}">
              <a16:creationId xmlns:a16="http://schemas.microsoft.com/office/drawing/2014/main" id="{00000000-0008-0000-0000-000006000000}"/>
            </a:ext>
          </a:extLst>
        </xdr:cNvPr>
        <xdr:cNvSpPr/>
      </xdr:nvSpPr>
      <xdr:spPr>
        <a:xfrm>
          <a:off x="0" y="0"/>
          <a:ext cx="9374505" cy="1118108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485520</xdr:colOff>
      <xdr:row>50</xdr:row>
      <xdr:rowOff>9090</xdr:rowOff>
    </xdr:to>
    <xdr:sp macro="" textlink="">
      <xdr:nvSpPr>
        <xdr:cNvPr id="7" name="CustomShape 1" hidden="1">
          <a:extLst>
            <a:ext uri="{FF2B5EF4-FFF2-40B4-BE49-F238E27FC236}">
              <a16:creationId xmlns:a16="http://schemas.microsoft.com/office/drawing/2014/main" id="{00000000-0008-0000-0000-000007000000}"/>
            </a:ext>
          </a:extLst>
        </xdr:cNvPr>
        <xdr:cNvSpPr/>
      </xdr:nvSpPr>
      <xdr:spPr>
        <a:xfrm>
          <a:off x="0" y="0"/>
          <a:ext cx="9527540" cy="115341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485520</xdr:colOff>
      <xdr:row>50</xdr:row>
      <xdr:rowOff>9090</xdr:rowOff>
    </xdr:to>
    <xdr:sp macro="" textlink="">
      <xdr:nvSpPr>
        <xdr:cNvPr id="8" name="CustomShape 1" hidden="1">
          <a:extLst>
            <a:ext uri="{FF2B5EF4-FFF2-40B4-BE49-F238E27FC236}">
              <a16:creationId xmlns:a16="http://schemas.microsoft.com/office/drawing/2014/main" id="{00000000-0008-0000-0000-000008000000}"/>
            </a:ext>
          </a:extLst>
        </xdr:cNvPr>
        <xdr:cNvSpPr/>
      </xdr:nvSpPr>
      <xdr:spPr>
        <a:xfrm>
          <a:off x="0" y="0"/>
          <a:ext cx="9527540" cy="115341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561975</xdr:colOff>
      <xdr:row>0</xdr:row>
      <xdr:rowOff>200026</xdr:rowOff>
    </xdr:from>
    <xdr:to>
      <xdr:col>1</xdr:col>
      <xdr:colOff>2302992</xdr:colOff>
      <xdr:row>1</xdr:row>
      <xdr:rowOff>438150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9195" y="200025"/>
          <a:ext cx="1734820" cy="60388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504824</xdr:colOff>
      <xdr:row>0</xdr:row>
      <xdr:rowOff>28575</xdr:rowOff>
    </xdr:from>
    <xdr:to>
      <xdr:col>1</xdr:col>
      <xdr:colOff>1924287</xdr:colOff>
      <xdr:row>1</xdr:row>
      <xdr:rowOff>365488</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095" y="28575"/>
          <a:ext cx="1416050" cy="561340"/>
        </a:xfrm>
        <a:prstGeom prst="rect">
          <a:avLst/>
        </a:prstGeom>
      </xdr:spPr>
    </xdr:pic>
    <xdr:clientData/>
  </xdr:twoCellAnchor>
  <xdr:twoCellAnchor editAs="oneCell">
    <xdr:from>
      <xdr:col>1</xdr:col>
      <xdr:colOff>504824</xdr:colOff>
      <xdr:row>0</xdr:row>
      <xdr:rowOff>28575</xdr:rowOff>
    </xdr:from>
    <xdr:to>
      <xdr:col>1</xdr:col>
      <xdr:colOff>1926192</xdr:colOff>
      <xdr:row>1</xdr:row>
      <xdr:rowOff>378823</xdr:rowOff>
    </xdr:to>
    <xdr:pic>
      <xdr:nvPicPr>
        <xdr:cNvPr id="2" name="Picture 1">
          <a:extLst>
            <a:ext uri="{FF2B5EF4-FFF2-40B4-BE49-F238E27FC236}">
              <a16:creationId xmlns:a16="http://schemas.microsoft.com/office/drawing/2014/main" id="{7FB9C0CD-45E4-4AFF-B9BB-EE4662B507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6824" y="28575"/>
          <a:ext cx="1415653" cy="56170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134431</xdr:colOff>
      <xdr:row>106</xdr:row>
      <xdr:rowOff>37120</xdr:rowOff>
    </xdr:to>
    <xdr:sp macro="" textlink="">
      <xdr:nvSpPr>
        <xdr:cNvPr id="2" name="CustomShape 1" hidden="1">
          <a:extLst>
            <a:ext uri="{FF2B5EF4-FFF2-40B4-BE49-F238E27FC236}">
              <a16:creationId xmlns:a16="http://schemas.microsoft.com/office/drawing/2014/main" id="{00000000-0008-0000-0300-000002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3" name="CustomShape 1" hidden="1">
          <a:extLst>
            <a:ext uri="{FF2B5EF4-FFF2-40B4-BE49-F238E27FC236}">
              <a16:creationId xmlns:a16="http://schemas.microsoft.com/office/drawing/2014/main" id="{00000000-0008-0000-0300-000003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4" name="CustomShape 1" hidden="1">
          <a:extLst>
            <a:ext uri="{FF2B5EF4-FFF2-40B4-BE49-F238E27FC236}">
              <a16:creationId xmlns:a16="http://schemas.microsoft.com/office/drawing/2014/main" id="{00000000-0008-0000-0300-000004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5" name="CustomShape 1" hidden="1">
          <a:extLst>
            <a:ext uri="{FF2B5EF4-FFF2-40B4-BE49-F238E27FC236}">
              <a16:creationId xmlns:a16="http://schemas.microsoft.com/office/drawing/2014/main" id="{00000000-0008-0000-0300-000005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6" name="CustomShape 1" hidden="1">
          <a:extLst>
            <a:ext uri="{FF2B5EF4-FFF2-40B4-BE49-F238E27FC236}">
              <a16:creationId xmlns:a16="http://schemas.microsoft.com/office/drawing/2014/main" id="{00000000-0008-0000-0300-000006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7" name="CustomShape 1" hidden="1">
          <a:extLst>
            <a:ext uri="{FF2B5EF4-FFF2-40B4-BE49-F238E27FC236}">
              <a16:creationId xmlns:a16="http://schemas.microsoft.com/office/drawing/2014/main" id="{00000000-0008-0000-0300-000007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8" name="CustomShape 1" hidden="1">
          <a:extLst>
            <a:ext uri="{FF2B5EF4-FFF2-40B4-BE49-F238E27FC236}">
              <a16:creationId xmlns:a16="http://schemas.microsoft.com/office/drawing/2014/main" id="{00000000-0008-0000-0300-000008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9" name="CustomShape 1" hidden="1">
          <a:extLst>
            <a:ext uri="{FF2B5EF4-FFF2-40B4-BE49-F238E27FC236}">
              <a16:creationId xmlns:a16="http://schemas.microsoft.com/office/drawing/2014/main" id="{00000000-0008-0000-0300-000009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0" name="CustomShape 1" hidden="1">
          <a:extLst>
            <a:ext uri="{FF2B5EF4-FFF2-40B4-BE49-F238E27FC236}">
              <a16:creationId xmlns:a16="http://schemas.microsoft.com/office/drawing/2014/main" id="{00000000-0008-0000-0300-00000A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1" name="CustomShape 1" hidden="1">
          <a:extLst>
            <a:ext uri="{FF2B5EF4-FFF2-40B4-BE49-F238E27FC236}">
              <a16:creationId xmlns:a16="http://schemas.microsoft.com/office/drawing/2014/main" id="{00000000-0008-0000-0300-00000B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2" name="CustomShape 1" hidden="1">
          <a:extLst>
            <a:ext uri="{FF2B5EF4-FFF2-40B4-BE49-F238E27FC236}">
              <a16:creationId xmlns:a16="http://schemas.microsoft.com/office/drawing/2014/main" id="{00000000-0008-0000-0300-00000C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3" name="CustomShape 1" hidden="1">
          <a:extLst>
            <a:ext uri="{FF2B5EF4-FFF2-40B4-BE49-F238E27FC236}">
              <a16:creationId xmlns:a16="http://schemas.microsoft.com/office/drawing/2014/main" id="{00000000-0008-0000-0300-00000D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4" name="CustomShape 1" hidden="1">
          <a:extLst>
            <a:ext uri="{FF2B5EF4-FFF2-40B4-BE49-F238E27FC236}">
              <a16:creationId xmlns:a16="http://schemas.microsoft.com/office/drawing/2014/main" id="{00000000-0008-0000-0300-00000E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5" name="CustomShape 1" hidden="1">
          <a:extLst>
            <a:ext uri="{FF2B5EF4-FFF2-40B4-BE49-F238E27FC236}">
              <a16:creationId xmlns:a16="http://schemas.microsoft.com/office/drawing/2014/main" id="{00000000-0008-0000-0300-00000F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6" name="CustomShape 1" hidden="1">
          <a:extLst>
            <a:ext uri="{FF2B5EF4-FFF2-40B4-BE49-F238E27FC236}">
              <a16:creationId xmlns:a16="http://schemas.microsoft.com/office/drawing/2014/main" id="{00000000-0008-0000-0300-000010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7" name="CustomShape 1" hidden="1">
          <a:extLst>
            <a:ext uri="{FF2B5EF4-FFF2-40B4-BE49-F238E27FC236}">
              <a16:creationId xmlns:a16="http://schemas.microsoft.com/office/drawing/2014/main" id="{00000000-0008-0000-0300-000011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134431</xdr:colOff>
      <xdr:row>106</xdr:row>
      <xdr:rowOff>37120</xdr:rowOff>
    </xdr:to>
    <xdr:sp macro="" textlink="">
      <xdr:nvSpPr>
        <xdr:cNvPr id="18" name="CustomShape 1" hidden="1">
          <a:extLst>
            <a:ext uri="{FF2B5EF4-FFF2-40B4-BE49-F238E27FC236}">
              <a16:creationId xmlns:a16="http://schemas.microsoft.com/office/drawing/2014/main" id="{00000000-0008-0000-0300-000012000000}"/>
            </a:ext>
          </a:extLst>
        </xdr:cNvPr>
        <xdr:cNvSpPr/>
      </xdr:nvSpPr>
      <xdr:spPr>
        <a:xfrm>
          <a:off x="0" y="0"/>
          <a:ext cx="10072370" cy="1906587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19" name="CustomShape 1" hidden="1">
          <a:extLst>
            <a:ext uri="{FF2B5EF4-FFF2-40B4-BE49-F238E27FC236}">
              <a16:creationId xmlns:a16="http://schemas.microsoft.com/office/drawing/2014/main" id="{00000000-0008-0000-0300-000013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0" name="CustomShape 1" hidden="1">
          <a:extLst>
            <a:ext uri="{FF2B5EF4-FFF2-40B4-BE49-F238E27FC236}">
              <a16:creationId xmlns:a16="http://schemas.microsoft.com/office/drawing/2014/main" id="{00000000-0008-0000-0300-000014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1" name="CustomShape 1" hidden="1">
          <a:extLst>
            <a:ext uri="{FF2B5EF4-FFF2-40B4-BE49-F238E27FC236}">
              <a16:creationId xmlns:a16="http://schemas.microsoft.com/office/drawing/2014/main" id="{00000000-0008-0000-0300-000015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2" name="CustomShape 1" hidden="1">
          <a:extLst>
            <a:ext uri="{FF2B5EF4-FFF2-40B4-BE49-F238E27FC236}">
              <a16:creationId xmlns:a16="http://schemas.microsoft.com/office/drawing/2014/main" id="{00000000-0008-0000-0300-000016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3" name="CustomShape 1" hidden="1">
          <a:extLst>
            <a:ext uri="{FF2B5EF4-FFF2-40B4-BE49-F238E27FC236}">
              <a16:creationId xmlns:a16="http://schemas.microsoft.com/office/drawing/2014/main" id="{00000000-0008-0000-0300-000017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4" name="CustomShape 1" hidden="1">
          <a:extLst>
            <a:ext uri="{FF2B5EF4-FFF2-40B4-BE49-F238E27FC236}">
              <a16:creationId xmlns:a16="http://schemas.microsoft.com/office/drawing/2014/main" id="{00000000-0008-0000-0300-000018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5" name="CustomShape 1" hidden="1">
          <a:extLst>
            <a:ext uri="{FF2B5EF4-FFF2-40B4-BE49-F238E27FC236}">
              <a16:creationId xmlns:a16="http://schemas.microsoft.com/office/drawing/2014/main" id="{00000000-0008-0000-0300-000019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6" name="CustomShape 1" hidden="1">
          <a:extLst>
            <a:ext uri="{FF2B5EF4-FFF2-40B4-BE49-F238E27FC236}">
              <a16:creationId xmlns:a16="http://schemas.microsoft.com/office/drawing/2014/main" id="{00000000-0008-0000-0300-00001A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7" name="CustomShape 1" hidden="1">
          <a:extLst>
            <a:ext uri="{FF2B5EF4-FFF2-40B4-BE49-F238E27FC236}">
              <a16:creationId xmlns:a16="http://schemas.microsoft.com/office/drawing/2014/main" id="{00000000-0008-0000-0300-00001B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8" name="CustomShape 1" hidden="1">
          <a:extLst>
            <a:ext uri="{FF2B5EF4-FFF2-40B4-BE49-F238E27FC236}">
              <a16:creationId xmlns:a16="http://schemas.microsoft.com/office/drawing/2014/main" id="{00000000-0008-0000-0300-00001C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29" name="CustomShape 1" hidden="1">
          <a:extLst>
            <a:ext uri="{FF2B5EF4-FFF2-40B4-BE49-F238E27FC236}">
              <a16:creationId xmlns:a16="http://schemas.microsoft.com/office/drawing/2014/main" id="{00000000-0008-0000-0300-00001D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30" name="CustomShape 1" hidden="1">
          <a:extLst>
            <a:ext uri="{FF2B5EF4-FFF2-40B4-BE49-F238E27FC236}">
              <a16:creationId xmlns:a16="http://schemas.microsoft.com/office/drawing/2014/main" id="{00000000-0008-0000-0300-00001E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31" name="CustomShape 1" hidden="1">
          <a:extLst>
            <a:ext uri="{FF2B5EF4-FFF2-40B4-BE49-F238E27FC236}">
              <a16:creationId xmlns:a16="http://schemas.microsoft.com/office/drawing/2014/main" id="{00000000-0008-0000-0300-00001F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32" name="CustomShape 1" hidden="1">
          <a:extLst>
            <a:ext uri="{FF2B5EF4-FFF2-40B4-BE49-F238E27FC236}">
              <a16:creationId xmlns:a16="http://schemas.microsoft.com/office/drawing/2014/main" id="{00000000-0008-0000-0300-000020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33" name="CustomShape 1" hidden="1">
          <a:extLst>
            <a:ext uri="{FF2B5EF4-FFF2-40B4-BE49-F238E27FC236}">
              <a16:creationId xmlns:a16="http://schemas.microsoft.com/office/drawing/2014/main" id="{00000000-0008-0000-0300-000021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34" name="CustomShape 1" hidden="1">
          <a:extLst>
            <a:ext uri="{FF2B5EF4-FFF2-40B4-BE49-F238E27FC236}">
              <a16:creationId xmlns:a16="http://schemas.microsoft.com/office/drawing/2014/main" id="{00000000-0008-0000-0300-000022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106</xdr:row>
      <xdr:rowOff>37480</xdr:rowOff>
    </xdr:to>
    <xdr:sp macro="" textlink="">
      <xdr:nvSpPr>
        <xdr:cNvPr id="35" name="CustomShape 1" hidden="1">
          <a:extLst>
            <a:ext uri="{FF2B5EF4-FFF2-40B4-BE49-F238E27FC236}">
              <a16:creationId xmlns:a16="http://schemas.microsoft.com/office/drawing/2014/main" id="{00000000-0008-0000-0300-000023000000}"/>
            </a:ext>
          </a:extLst>
        </xdr:cNvPr>
        <xdr:cNvSpPr/>
      </xdr:nvSpPr>
      <xdr:spPr>
        <a:xfrm>
          <a:off x="0" y="0"/>
          <a:ext cx="9647555" cy="1906651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1</xdr:col>
      <xdr:colOff>814918</xdr:colOff>
      <xdr:row>0</xdr:row>
      <xdr:rowOff>42333</xdr:rowOff>
    </xdr:from>
    <xdr:to>
      <xdr:col>1</xdr:col>
      <xdr:colOff>2095502</xdr:colOff>
      <xdr:row>1</xdr:row>
      <xdr:rowOff>362912</xdr:rowOff>
    </xdr:to>
    <xdr:pic>
      <xdr:nvPicPr>
        <xdr:cNvPr id="36" name="Picture 35">
          <a:extLst>
            <a:ext uri="{FF2B5EF4-FFF2-40B4-BE49-F238E27FC236}">
              <a16:creationId xmlns:a16="http://schemas.microsoft.com/office/drawing/2014/main" id="{00000000-0008-0000-0300-00002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31925" y="41910"/>
          <a:ext cx="1280795" cy="505460"/>
        </a:xfrm>
        <a:prstGeom prst="rect">
          <a:avLst/>
        </a:prstGeom>
      </xdr:spPr>
    </xdr:pic>
    <xdr:clientData/>
  </xdr:twoCellAnchor>
  <xdr:twoCellAnchor editAs="oneCell">
    <xdr:from>
      <xdr:col>1</xdr:col>
      <xdr:colOff>761999</xdr:colOff>
      <xdr:row>0</xdr:row>
      <xdr:rowOff>13608</xdr:rowOff>
    </xdr:from>
    <xdr:to>
      <xdr:col>1</xdr:col>
      <xdr:colOff>2190987</xdr:colOff>
      <xdr:row>1</xdr:row>
      <xdr:rowOff>365537</xdr:rowOff>
    </xdr:to>
    <xdr:pic>
      <xdr:nvPicPr>
        <xdr:cNvPr id="37" name="Picture 36">
          <a:extLst>
            <a:ext uri="{FF2B5EF4-FFF2-40B4-BE49-F238E27FC236}">
              <a16:creationId xmlns:a16="http://schemas.microsoft.com/office/drawing/2014/main" id="{00000000-0008-0000-0300-00002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8585" y="13335"/>
          <a:ext cx="1416050" cy="557530"/>
        </a:xfrm>
        <a:prstGeom prst="rect">
          <a:avLst/>
        </a:prstGeom>
      </xdr:spPr>
    </xdr:pic>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38" name="CustomShape 1" hidden="1">
          <a:extLst>
            <a:ext uri="{FF2B5EF4-FFF2-40B4-BE49-F238E27FC236}">
              <a16:creationId xmlns:a16="http://schemas.microsoft.com/office/drawing/2014/main" id="{41121A6D-D9C5-47D0-9494-0457A447688B}"/>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39" name="CustomShape 1" hidden="1">
          <a:extLst>
            <a:ext uri="{FF2B5EF4-FFF2-40B4-BE49-F238E27FC236}">
              <a16:creationId xmlns:a16="http://schemas.microsoft.com/office/drawing/2014/main" id="{50A22539-190D-4CD6-8CF3-433E37CFBB52}"/>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0" name="CustomShape 1" hidden="1">
          <a:extLst>
            <a:ext uri="{FF2B5EF4-FFF2-40B4-BE49-F238E27FC236}">
              <a16:creationId xmlns:a16="http://schemas.microsoft.com/office/drawing/2014/main" id="{99D80207-B5AC-438A-A980-B0E4C6CC5D2E}"/>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1" name="CustomShape 1" hidden="1">
          <a:extLst>
            <a:ext uri="{FF2B5EF4-FFF2-40B4-BE49-F238E27FC236}">
              <a16:creationId xmlns:a16="http://schemas.microsoft.com/office/drawing/2014/main" id="{EB8517C9-8CFE-4BE0-BA2D-76FACF003BF3}"/>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2" name="CustomShape 1" hidden="1">
          <a:extLst>
            <a:ext uri="{FF2B5EF4-FFF2-40B4-BE49-F238E27FC236}">
              <a16:creationId xmlns:a16="http://schemas.microsoft.com/office/drawing/2014/main" id="{0DEA83AF-1129-409A-9A31-9F4CC71E94DC}"/>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3" name="CustomShape 1" hidden="1">
          <a:extLst>
            <a:ext uri="{FF2B5EF4-FFF2-40B4-BE49-F238E27FC236}">
              <a16:creationId xmlns:a16="http://schemas.microsoft.com/office/drawing/2014/main" id="{6D1AD681-443D-4369-BDE7-641C58B553F4}"/>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4" name="CustomShape 1" hidden="1">
          <a:extLst>
            <a:ext uri="{FF2B5EF4-FFF2-40B4-BE49-F238E27FC236}">
              <a16:creationId xmlns:a16="http://schemas.microsoft.com/office/drawing/2014/main" id="{37D27E4A-21A1-4844-82CC-0CAFE8187177}"/>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5" name="CustomShape 1" hidden="1">
          <a:extLst>
            <a:ext uri="{FF2B5EF4-FFF2-40B4-BE49-F238E27FC236}">
              <a16:creationId xmlns:a16="http://schemas.microsoft.com/office/drawing/2014/main" id="{F8124922-BBE2-40B3-A74B-602EC7CE8819}"/>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6" name="CustomShape 1" hidden="1">
          <a:extLst>
            <a:ext uri="{FF2B5EF4-FFF2-40B4-BE49-F238E27FC236}">
              <a16:creationId xmlns:a16="http://schemas.microsoft.com/office/drawing/2014/main" id="{6FADDB69-EADD-4348-8302-9B70676E7E8E}"/>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7" name="CustomShape 1" hidden="1">
          <a:extLst>
            <a:ext uri="{FF2B5EF4-FFF2-40B4-BE49-F238E27FC236}">
              <a16:creationId xmlns:a16="http://schemas.microsoft.com/office/drawing/2014/main" id="{9DF2399A-D7B9-4D1E-88CF-8B5CC57B0367}"/>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8" name="CustomShape 1" hidden="1">
          <a:extLst>
            <a:ext uri="{FF2B5EF4-FFF2-40B4-BE49-F238E27FC236}">
              <a16:creationId xmlns:a16="http://schemas.microsoft.com/office/drawing/2014/main" id="{D66FFC12-6AAE-41B9-8350-0A2249EC0579}"/>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49" name="CustomShape 1" hidden="1">
          <a:extLst>
            <a:ext uri="{FF2B5EF4-FFF2-40B4-BE49-F238E27FC236}">
              <a16:creationId xmlns:a16="http://schemas.microsoft.com/office/drawing/2014/main" id="{132E73B5-B073-4311-811A-AFE53D791CEE}"/>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50" name="CustomShape 1" hidden="1">
          <a:extLst>
            <a:ext uri="{FF2B5EF4-FFF2-40B4-BE49-F238E27FC236}">
              <a16:creationId xmlns:a16="http://schemas.microsoft.com/office/drawing/2014/main" id="{7C5DBCE0-AF9B-44DD-993E-62C3D87B8613}"/>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51" name="CustomShape 1" hidden="1">
          <a:extLst>
            <a:ext uri="{FF2B5EF4-FFF2-40B4-BE49-F238E27FC236}">
              <a16:creationId xmlns:a16="http://schemas.microsoft.com/office/drawing/2014/main" id="{1E105623-1CD2-428F-955C-CC40ACC7AC04}"/>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52" name="CustomShape 1" hidden="1">
          <a:extLst>
            <a:ext uri="{FF2B5EF4-FFF2-40B4-BE49-F238E27FC236}">
              <a16:creationId xmlns:a16="http://schemas.microsoft.com/office/drawing/2014/main" id="{181FC686-DC56-48D7-B6B0-A2F434FE5320}"/>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53" name="CustomShape 1" hidden="1">
          <a:extLst>
            <a:ext uri="{FF2B5EF4-FFF2-40B4-BE49-F238E27FC236}">
              <a16:creationId xmlns:a16="http://schemas.microsoft.com/office/drawing/2014/main" id="{718E6778-E3CC-4318-A031-6DAEDA7153B0}"/>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15</xdr:col>
      <xdr:colOff>136336</xdr:colOff>
      <xdr:row>104</xdr:row>
      <xdr:rowOff>29500</xdr:rowOff>
    </xdr:to>
    <xdr:sp macro="" textlink="">
      <xdr:nvSpPr>
        <xdr:cNvPr id="54" name="CustomShape 1" hidden="1">
          <a:extLst>
            <a:ext uri="{FF2B5EF4-FFF2-40B4-BE49-F238E27FC236}">
              <a16:creationId xmlns:a16="http://schemas.microsoft.com/office/drawing/2014/main" id="{04AA506B-4A44-48EE-82D1-7A2533667828}"/>
            </a:ext>
          </a:extLst>
        </xdr:cNvPr>
        <xdr:cNvSpPr/>
      </xdr:nvSpPr>
      <xdr:spPr>
        <a:xfrm>
          <a:off x="0" y="0"/>
          <a:ext cx="10067101" cy="1872326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55" name="CustomShape 1" hidden="1">
          <a:extLst>
            <a:ext uri="{FF2B5EF4-FFF2-40B4-BE49-F238E27FC236}">
              <a16:creationId xmlns:a16="http://schemas.microsoft.com/office/drawing/2014/main" id="{1AFBFC57-79B4-4BA4-85B6-8E89F6E9AEAE}"/>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56" name="CustomShape 1" hidden="1">
          <a:extLst>
            <a:ext uri="{FF2B5EF4-FFF2-40B4-BE49-F238E27FC236}">
              <a16:creationId xmlns:a16="http://schemas.microsoft.com/office/drawing/2014/main" id="{A1FCA563-8937-467E-A748-331E47DB9C84}"/>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57" name="CustomShape 1" hidden="1">
          <a:extLst>
            <a:ext uri="{FF2B5EF4-FFF2-40B4-BE49-F238E27FC236}">
              <a16:creationId xmlns:a16="http://schemas.microsoft.com/office/drawing/2014/main" id="{1AD618A7-9E9B-4D0E-86BF-B3A67625B3FD}"/>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58" name="CustomShape 1" hidden="1">
          <a:extLst>
            <a:ext uri="{FF2B5EF4-FFF2-40B4-BE49-F238E27FC236}">
              <a16:creationId xmlns:a16="http://schemas.microsoft.com/office/drawing/2014/main" id="{BBBF53DE-D483-432D-BA14-FE985887638F}"/>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59" name="CustomShape 1" hidden="1">
          <a:extLst>
            <a:ext uri="{FF2B5EF4-FFF2-40B4-BE49-F238E27FC236}">
              <a16:creationId xmlns:a16="http://schemas.microsoft.com/office/drawing/2014/main" id="{8DE8E4BB-6069-45C1-89E9-2F9CA376A5D9}"/>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0" name="CustomShape 1" hidden="1">
          <a:extLst>
            <a:ext uri="{FF2B5EF4-FFF2-40B4-BE49-F238E27FC236}">
              <a16:creationId xmlns:a16="http://schemas.microsoft.com/office/drawing/2014/main" id="{FC3B0288-3B04-4A70-B57B-120029E98E43}"/>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1" name="CustomShape 1" hidden="1">
          <a:extLst>
            <a:ext uri="{FF2B5EF4-FFF2-40B4-BE49-F238E27FC236}">
              <a16:creationId xmlns:a16="http://schemas.microsoft.com/office/drawing/2014/main" id="{930718DC-FE9C-4938-BEA7-3352EA4EA39D}"/>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2" name="CustomShape 1" hidden="1">
          <a:extLst>
            <a:ext uri="{FF2B5EF4-FFF2-40B4-BE49-F238E27FC236}">
              <a16:creationId xmlns:a16="http://schemas.microsoft.com/office/drawing/2014/main" id="{E5037328-4360-485E-86CF-83B768F5DC3E}"/>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3" name="CustomShape 1" hidden="1">
          <a:extLst>
            <a:ext uri="{FF2B5EF4-FFF2-40B4-BE49-F238E27FC236}">
              <a16:creationId xmlns:a16="http://schemas.microsoft.com/office/drawing/2014/main" id="{7CAA958C-2A7C-4F8A-B5D8-F0631179D94E}"/>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4" name="CustomShape 1" hidden="1">
          <a:extLst>
            <a:ext uri="{FF2B5EF4-FFF2-40B4-BE49-F238E27FC236}">
              <a16:creationId xmlns:a16="http://schemas.microsoft.com/office/drawing/2014/main" id="{AC1FDA78-ADEB-4C71-B8E9-856EAEE4B443}"/>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5" name="CustomShape 1" hidden="1">
          <a:extLst>
            <a:ext uri="{FF2B5EF4-FFF2-40B4-BE49-F238E27FC236}">
              <a16:creationId xmlns:a16="http://schemas.microsoft.com/office/drawing/2014/main" id="{11E823D8-5814-438C-9FFA-FEB64678193F}"/>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6" name="CustomShape 1" hidden="1">
          <a:extLst>
            <a:ext uri="{FF2B5EF4-FFF2-40B4-BE49-F238E27FC236}">
              <a16:creationId xmlns:a16="http://schemas.microsoft.com/office/drawing/2014/main" id="{586205A9-0F8C-4A95-8C26-41FABE846DD5}"/>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7" name="CustomShape 1" hidden="1">
          <a:extLst>
            <a:ext uri="{FF2B5EF4-FFF2-40B4-BE49-F238E27FC236}">
              <a16:creationId xmlns:a16="http://schemas.microsoft.com/office/drawing/2014/main" id="{96BDD2E4-DE36-4FFF-8EAB-8ACCC057ACB5}"/>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8" name="CustomShape 1" hidden="1">
          <a:extLst>
            <a:ext uri="{FF2B5EF4-FFF2-40B4-BE49-F238E27FC236}">
              <a16:creationId xmlns:a16="http://schemas.microsoft.com/office/drawing/2014/main" id="{F910E736-4C46-430C-B764-8B8A1C5895FD}"/>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69" name="CustomShape 1" hidden="1">
          <a:extLst>
            <a:ext uri="{FF2B5EF4-FFF2-40B4-BE49-F238E27FC236}">
              <a16:creationId xmlns:a16="http://schemas.microsoft.com/office/drawing/2014/main" id="{573BA80E-96B9-4E44-ABE4-6376C7F15716}"/>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70" name="CustomShape 1" hidden="1">
          <a:extLst>
            <a:ext uri="{FF2B5EF4-FFF2-40B4-BE49-F238E27FC236}">
              <a16:creationId xmlns:a16="http://schemas.microsoft.com/office/drawing/2014/main" id="{330F7F7E-6724-4A26-8A08-F4DD0CE147D3}"/>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212140</xdr:colOff>
      <xdr:row>104</xdr:row>
      <xdr:rowOff>29860</xdr:rowOff>
    </xdr:to>
    <xdr:sp macro="" textlink="">
      <xdr:nvSpPr>
        <xdr:cNvPr id="71" name="CustomShape 1" hidden="1">
          <a:extLst>
            <a:ext uri="{FF2B5EF4-FFF2-40B4-BE49-F238E27FC236}">
              <a16:creationId xmlns:a16="http://schemas.microsoft.com/office/drawing/2014/main" id="{49202A45-0FF8-44B4-803C-6072A6B456D3}"/>
            </a:ext>
          </a:extLst>
        </xdr:cNvPr>
        <xdr:cNvSpPr/>
      </xdr:nvSpPr>
      <xdr:spPr>
        <a:xfrm>
          <a:off x="0" y="0"/>
          <a:ext cx="9643795" cy="1872362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1</xdr:col>
      <xdr:colOff>814918</xdr:colOff>
      <xdr:row>0</xdr:row>
      <xdr:rowOff>42333</xdr:rowOff>
    </xdr:from>
    <xdr:to>
      <xdr:col>1</xdr:col>
      <xdr:colOff>2110742</xdr:colOff>
      <xdr:row>1</xdr:row>
      <xdr:rowOff>362912</xdr:rowOff>
    </xdr:to>
    <xdr:pic>
      <xdr:nvPicPr>
        <xdr:cNvPr id="72" name="Picture 71">
          <a:extLst>
            <a:ext uri="{FF2B5EF4-FFF2-40B4-BE49-F238E27FC236}">
              <a16:creationId xmlns:a16="http://schemas.microsoft.com/office/drawing/2014/main" id="{88977550-D763-4F75-8672-B68D3C448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32138" y="42333"/>
          <a:ext cx="1280584" cy="505364"/>
        </a:xfrm>
        <a:prstGeom prst="rect">
          <a:avLst/>
        </a:prstGeom>
      </xdr:spPr>
    </xdr:pic>
    <xdr:clientData/>
  </xdr:twoCellAnchor>
  <xdr:twoCellAnchor editAs="oneCell">
    <xdr:from>
      <xdr:col>1</xdr:col>
      <xdr:colOff>761999</xdr:colOff>
      <xdr:row>0</xdr:row>
      <xdr:rowOff>13608</xdr:rowOff>
    </xdr:from>
    <xdr:to>
      <xdr:col>1</xdr:col>
      <xdr:colOff>2190987</xdr:colOff>
      <xdr:row>1</xdr:row>
      <xdr:rowOff>361727</xdr:rowOff>
    </xdr:to>
    <xdr:pic>
      <xdr:nvPicPr>
        <xdr:cNvPr id="73" name="Picture 72">
          <a:extLst>
            <a:ext uri="{FF2B5EF4-FFF2-40B4-BE49-F238E27FC236}">
              <a16:creationId xmlns:a16="http://schemas.microsoft.com/office/drawing/2014/main" id="{0EA0F032-8C3E-414F-AF18-A70E588619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9219" y="13608"/>
          <a:ext cx="1415653" cy="55766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57573</xdr:colOff>
      <xdr:row>123</xdr:row>
      <xdr:rowOff>53868</xdr:rowOff>
    </xdr:to>
    <xdr:sp macro="" textlink="">
      <xdr:nvSpPr>
        <xdr:cNvPr id="2" name="CustomShape 1" hidden="1">
          <a:extLst>
            <a:ext uri="{FF2B5EF4-FFF2-40B4-BE49-F238E27FC236}">
              <a16:creationId xmlns:a16="http://schemas.microsoft.com/office/drawing/2014/main" id="{00000000-0008-0000-0400-000002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3" name="CustomShape 1" hidden="1">
          <a:extLst>
            <a:ext uri="{FF2B5EF4-FFF2-40B4-BE49-F238E27FC236}">
              <a16:creationId xmlns:a16="http://schemas.microsoft.com/office/drawing/2014/main" id="{00000000-0008-0000-0400-000003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4" name="CustomShape 1" hidden="1">
          <a:extLst>
            <a:ext uri="{FF2B5EF4-FFF2-40B4-BE49-F238E27FC236}">
              <a16:creationId xmlns:a16="http://schemas.microsoft.com/office/drawing/2014/main" id="{00000000-0008-0000-0400-000004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5" name="CustomShape 1" hidden="1">
          <a:extLst>
            <a:ext uri="{FF2B5EF4-FFF2-40B4-BE49-F238E27FC236}">
              <a16:creationId xmlns:a16="http://schemas.microsoft.com/office/drawing/2014/main" id="{00000000-0008-0000-0400-000005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6" name="CustomShape 1" hidden="1">
          <a:extLst>
            <a:ext uri="{FF2B5EF4-FFF2-40B4-BE49-F238E27FC236}">
              <a16:creationId xmlns:a16="http://schemas.microsoft.com/office/drawing/2014/main" id="{00000000-0008-0000-0400-000006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7" name="CustomShape 1" hidden="1">
          <a:extLst>
            <a:ext uri="{FF2B5EF4-FFF2-40B4-BE49-F238E27FC236}">
              <a16:creationId xmlns:a16="http://schemas.microsoft.com/office/drawing/2014/main" id="{00000000-0008-0000-0400-000007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8" name="CustomShape 1" hidden="1">
          <a:extLst>
            <a:ext uri="{FF2B5EF4-FFF2-40B4-BE49-F238E27FC236}">
              <a16:creationId xmlns:a16="http://schemas.microsoft.com/office/drawing/2014/main" id="{00000000-0008-0000-0400-000008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9" name="CustomShape 1" hidden="1">
          <a:extLst>
            <a:ext uri="{FF2B5EF4-FFF2-40B4-BE49-F238E27FC236}">
              <a16:creationId xmlns:a16="http://schemas.microsoft.com/office/drawing/2014/main" id="{00000000-0008-0000-0400-000009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0" name="CustomShape 1" hidden="1">
          <a:extLst>
            <a:ext uri="{FF2B5EF4-FFF2-40B4-BE49-F238E27FC236}">
              <a16:creationId xmlns:a16="http://schemas.microsoft.com/office/drawing/2014/main" id="{00000000-0008-0000-0400-00000A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1" name="CustomShape 1" hidden="1">
          <a:extLst>
            <a:ext uri="{FF2B5EF4-FFF2-40B4-BE49-F238E27FC236}">
              <a16:creationId xmlns:a16="http://schemas.microsoft.com/office/drawing/2014/main" id="{00000000-0008-0000-0400-00000B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2" name="CustomShape 1" hidden="1">
          <a:extLst>
            <a:ext uri="{FF2B5EF4-FFF2-40B4-BE49-F238E27FC236}">
              <a16:creationId xmlns:a16="http://schemas.microsoft.com/office/drawing/2014/main" id="{00000000-0008-0000-0400-00000C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3" name="CustomShape 1" hidden="1">
          <a:extLst>
            <a:ext uri="{FF2B5EF4-FFF2-40B4-BE49-F238E27FC236}">
              <a16:creationId xmlns:a16="http://schemas.microsoft.com/office/drawing/2014/main" id="{00000000-0008-0000-0400-00000D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4" name="CustomShape 1" hidden="1">
          <a:extLst>
            <a:ext uri="{FF2B5EF4-FFF2-40B4-BE49-F238E27FC236}">
              <a16:creationId xmlns:a16="http://schemas.microsoft.com/office/drawing/2014/main" id="{00000000-0008-0000-0400-00000E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5" name="CustomShape 1" hidden="1">
          <a:extLst>
            <a:ext uri="{FF2B5EF4-FFF2-40B4-BE49-F238E27FC236}">
              <a16:creationId xmlns:a16="http://schemas.microsoft.com/office/drawing/2014/main" id="{00000000-0008-0000-0400-00000F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6" name="CustomShape 1" hidden="1">
          <a:extLst>
            <a:ext uri="{FF2B5EF4-FFF2-40B4-BE49-F238E27FC236}">
              <a16:creationId xmlns:a16="http://schemas.microsoft.com/office/drawing/2014/main" id="{00000000-0008-0000-0400-000010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7" name="CustomShape 1" hidden="1">
          <a:extLst>
            <a:ext uri="{FF2B5EF4-FFF2-40B4-BE49-F238E27FC236}">
              <a16:creationId xmlns:a16="http://schemas.microsoft.com/office/drawing/2014/main" id="{00000000-0008-0000-0400-000011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8" name="CustomShape 1" hidden="1">
          <a:extLst>
            <a:ext uri="{FF2B5EF4-FFF2-40B4-BE49-F238E27FC236}">
              <a16:creationId xmlns:a16="http://schemas.microsoft.com/office/drawing/2014/main" id="{00000000-0008-0000-0400-000012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19" name="CustomShape 1" hidden="1">
          <a:extLst>
            <a:ext uri="{FF2B5EF4-FFF2-40B4-BE49-F238E27FC236}">
              <a16:creationId xmlns:a16="http://schemas.microsoft.com/office/drawing/2014/main" id="{00000000-0008-0000-0400-000013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20" name="CustomShape 1" hidden="1">
          <a:extLst>
            <a:ext uri="{FF2B5EF4-FFF2-40B4-BE49-F238E27FC236}">
              <a16:creationId xmlns:a16="http://schemas.microsoft.com/office/drawing/2014/main" id="{00000000-0008-0000-0400-000014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21" name="CustomShape 1" hidden="1">
          <a:extLst>
            <a:ext uri="{FF2B5EF4-FFF2-40B4-BE49-F238E27FC236}">
              <a16:creationId xmlns:a16="http://schemas.microsoft.com/office/drawing/2014/main" id="{00000000-0008-0000-0400-000015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22" name="CustomShape 1" hidden="1">
          <a:extLst>
            <a:ext uri="{FF2B5EF4-FFF2-40B4-BE49-F238E27FC236}">
              <a16:creationId xmlns:a16="http://schemas.microsoft.com/office/drawing/2014/main" id="{00000000-0008-0000-0400-000016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57573</xdr:colOff>
      <xdr:row>123</xdr:row>
      <xdr:rowOff>53868</xdr:rowOff>
    </xdr:to>
    <xdr:sp macro="" textlink="">
      <xdr:nvSpPr>
        <xdr:cNvPr id="23" name="CustomShape 1" hidden="1">
          <a:extLst>
            <a:ext uri="{FF2B5EF4-FFF2-40B4-BE49-F238E27FC236}">
              <a16:creationId xmlns:a16="http://schemas.microsoft.com/office/drawing/2014/main" id="{00000000-0008-0000-0400-000017000000}"/>
            </a:ext>
          </a:extLst>
        </xdr:cNvPr>
        <xdr:cNvSpPr/>
      </xdr:nvSpPr>
      <xdr:spPr>
        <a:xfrm>
          <a:off x="0" y="0"/>
          <a:ext cx="9445625" cy="2178685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24" name="CustomShape 1" hidden="1">
          <a:extLst>
            <a:ext uri="{FF2B5EF4-FFF2-40B4-BE49-F238E27FC236}">
              <a16:creationId xmlns:a16="http://schemas.microsoft.com/office/drawing/2014/main" id="{00000000-0008-0000-0400-000018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25" name="CustomShape 1" hidden="1">
          <a:extLst>
            <a:ext uri="{FF2B5EF4-FFF2-40B4-BE49-F238E27FC236}">
              <a16:creationId xmlns:a16="http://schemas.microsoft.com/office/drawing/2014/main" id="{00000000-0008-0000-0400-000019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26" name="CustomShape 1" hidden="1">
          <a:extLst>
            <a:ext uri="{FF2B5EF4-FFF2-40B4-BE49-F238E27FC236}">
              <a16:creationId xmlns:a16="http://schemas.microsoft.com/office/drawing/2014/main" id="{00000000-0008-0000-0400-00001A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27" name="CustomShape 1" hidden="1">
          <a:extLst>
            <a:ext uri="{FF2B5EF4-FFF2-40B4-BE49-F238E27FC236}">
              <a16:creationId xmlns:a16="http://schemas.microsoft.com/office/drawing/2014/main" id="{00000000-0008-0000-0400-00001B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28" name="CustomShape 1" hidden="1">
          <a:extLst>
            <a:ext uri="{FF2B5EF4-FFF2-40B4-BE49-F238E27FC236}">
              <a16:creationId xmlns:a16="http://schemas.microsoft.com/office/drawing/2014/main" id="{00000000-0008-0000-0400-00001C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29" name="CustomShape 1" hidden="1">
          <a:extLst>
            <a:ext uri="{FF2B5EF4-FFF2-40B4-BE49-F238E27FC236}">
              <a16:creationId xmlns:a16="http://schemas.microsoft.com/office/drawing/2014/main" id="{00000000-0008-0000-0400-00001D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0" name="CustomShape 1" hidden="1">
          <a:extLst>
            <a:ext uri="{FF2B5EF4-FFF2-40B4-BE49-F238E27FC236}">
              <a16:creationId xmlns:a16="http://schemas.microsoft.com/office/drawing/2014/main" id="{00000000-0008-0000-0400-00001E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1" name="CustomShape 1" hidden="1">
          <a:extLst>
            <a:ext uri="{FF2B5EF4-FFF2-40B4-BE49-F238E27FC236}">
              <a16:creationId xmlns:a16="http://schemas.microsoft.com/office/drawing/2014/main" id="{00000000-0008-0000-0400-00001F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2" name="CustomShape 1" hidden="1">
          <a:extLst>
            <a:ext uri="{FF2B5EF4-FFF2-40B4-BE49-F238E27FC236}">
              <a16:creationId xmlns:a16="http://schemas.microsoft.com/office/drawing/2014/main" id="{00000000-0008-0000-0400-000020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3" name="CustomShape 1" hidden="1">
          <a:extLst>
            <a:ext uri="{FF2B5EF4-FFF2-40B4-BE49-F238E27FC236}">
              <a16:creationId xmlns:a16="http://schemas.microsoft.com/office/drawing/2014/main" id="{00000000-0008-0000-0400-000021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4" name="CustomShape 1" hidden="1">
          <a:extLst>
            <a:ext uri="{FF2B5EF4-FFF2-40B4-BE49-F238E27FC236}">
              <a16:creationId xmlns:a16="http://schemas.microsoft.com/office/drawing/2014/main" id="{00000000-0008-0000-0400-000022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5" name="CustomShape 1" hidden="1">
          <a:extLst>
            <a:ext uri="{FF2B5EF4-FFF2-40B4-BE49-F238E27FC236}">
              <a16:creationId xmlns:a16="http://schemas.microsoft.com/office/drawing/2014/main" id="{00000000-0008-0000-0400-000023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6" name="CustomShape 1" hidden="1">
          <a:extLst>
            <a:ext uri="{FF2B5EF4-FFF2-40B4-BE49-F238E27FC236}">
              <a16:creationId xmlns:a16="http://schemas.microsoft.com/office/drawing/2014/main" id="{00000000-0008-0000-0400-000024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7" name="CustomShape 1" hidden="1">
          <a:extLst>
            <a:ext uri="{FF2B5EF4-FFF2-40B4-BE49-F238E27FC236}">
              <a16:creationId xmlns:a16="http://schemas.microsoft.com/office/drawing/2014/main" id="{00000000-0008-0000-0400-000025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8" name="CustomShape 1" hidden="1">
          <a:extLst>
            <a:ext uri="{FF2B5EF4-FFF2-40B4-BE49-F238E27FC236}">
              <a16:creationId xmlns:a16="http://schemas.microsoft.com/office/drawing/2014/main" id="{00000000-0008-0000-0400-000026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39" name="CustomShape 1" hidden="1">
          <a:extLst>
            <a:ext uri="{FF2B5EF4-FFF2-40B4-BE49-F238E27FC236}">
              <a16:creationId xmlns:a16="http://schemas.microsoft.com/office/drawing/2014/main" id="{00000000-0008-0000-0400-000027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40" name="CustomShape 1" hidden="1">
          <a:extLst>
            <a:ext uri="{FF2B5EF4-FFF2-40B4-BE49-F238E27FC236}">
              <a16:creationId xmlns:a16="http://schemas.microsoft.com/office/drawing/2014/main" id="{00000000-0008-0000-0400-000028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41" name="CustomShape 1" hidden="1">
          <a:extLst>
            <a:ext uri="{FF2B5EF4-FFF2-40B4-BE49-F238E27FC236}">
              <a16:creationId xmlns:a16="http://schemas.microsoft.com/office/drawing/2014/main" id="{00000000-0008-0000-0400-000029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42" name="CustomShape 1" hidden="1">
          <a:extLst>
            <a:ext uri="{FF2B5EF4-FFF2-40B4-BE49-F238E27FC236}">
              <a16:creationId xmlns:a16="http://schemas.microsoft.com/office/drawing/2014/main" id="{00000000-0008-0000-0400-00002A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43" name="CustomShape 1" hidden="1">
          <a:extLst>
            <a:ext uri="{FF2B5EF4-FFF2-40B4-BE49-F238E27FC236}">
              <a16:creationId xmlns:a16="http://schemas.microsoft.com/office/drawing/2014/main" id="{00000000-0008-0000-0400-00002B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44" name="CustomShape 1" hidden="1">
          <a:extLst>
            <a:ext uri="{FF2B5EF4-FFF2-40B4-BE49-F238E27FC236}">
              <a16:creationId xmlns:a16="http://schemas.microsoft.com/office/drawing/2014/main" id="{00000000-0008-0000-0400-00002C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123</xdr:row>
      <xdr:rowOff>54228</xdr:rowOff>
    </xdr:to>
    <xdr:sp macro="" textlink="">
      <xdr:nvSpPr>
        <xdr:cNvPr id="45" name="CustomShape 1" hidden="1">
          <a:extLst>
            <a:ext uri="{FF2B5EF4-FFF2-40B4-BE49-F238E27FC236}">
              <a16:creationId xmlns:a16="http://schemas.microsoft.com/office/drawing/2014/main" id="{00000000-0008-0000-0400-00002D000000}"/>
            </a:ext>
          </a:extLst>
        </xdr:cNvPr>
        <xdr:cNvSpPr/>
      </xdr:nvSpPr>
      <xdr:spPr>
        <a:xfrm>
          <a:off x="0" y="0"/>
          <a:ext cx="9589135" cy="21786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1</xdr:col>
      <xdr:colOff>974912</xdr:colOff>
      <xdr:row>0</xdr:row>
      <xdr:rowOff>22411</xdr:rowOff>
    </xdr:from>
    <xdr:to>
      <xdr:col>1</xdr:col>
      <xdr:colOff>2384850</xdr:colOff>
      <xdr:row>1</xdr:row>
      <xdr:rowOff>247265</xdr:rowOff>
    </xdr:to>
    <xdr:pic>
      <xdr:nvPicPr>
        <xdr:cNvPr id="46" name="Picture 45">
          <a:extLst>
            <a:ext uri="{FF2B5EF4-FFF2-40B4-BE49-F238E27FC236}">
              <a16:creationId xmlns:a16="http://schemas.microsoft.com/office/drawing/2014/main" id="{00000000-0008-0000-0400-00002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840" y="22225"/>
          <a:ext cx="1415415" cy="560070"/>
        </a:xfrm>
        <a:prstGeom prst="rect">
          <a:avLst/>
        </a:prstGeom>
      </xdr:spPr>
    </xdr:pic>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47" name="CustomShape 1" hidden="1">
          <a:extLst>
            <a:ext uri="{FF2B5EF4-FFF2-40B4-BE49-F238E27FC236}">
              <a16:creationId xmlns:a16="http://schemas.microsoft.com/office/drawing/2014/main" id="{2C99DD39-6C95-4C4F-9B74-68223C6F262F}"/>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48" name="CustomShape 1" hidden="1">
          <a:extLst>
            <a:ext uri="{FF2B5EF4-FFF2-40B4-BE49-F238E27FC236}">
              <a16:creationId xmlns:a16="http://schemas.microsoft.com/office/drawing/2014/main" id="{D37A0F13-E890-4067-82D3-8496A0BA2CC3}"/>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49" name="CustomShape 1" hidden="1">
          <a:extLst>
            <a:ext uri="{FF2B5EF4-FFF2-40B4-BE49-F238E27FC236}">
              <a16:creationId xmlns:a16="http://schemas.microsoft.com/office/drawing/2014/main" id="{68A7C587-F614-4685-ADAD-41C9DAD32A11}"/>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0" name="CustomShape 1" hidden="1">
          <a:extLst>
            <a:ext uri="{FF2B5EF4-FFF2-40B4-BE49-F238E27FC236}">
              <a16:creationId xmlns:a16="http://schemas.microsoft.com/office/drawing/2014/main" id="{263077F2-B49E-4771-B4D2-2AFEDF1AA5D2}"/>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1" name="CustomShape 1" hidden="1">
          <a:extLst>
            <a:ext uri="{FF2B5EF4-FFF2-40B4-BE49-F238E27FC236}">
              <a16:creationId xmlns:a16="http://schemas.microsoft.com/office/drawing/2014/main" id="{F0267AA5-FCC4-482B-B930-46D9721B386D}"/>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2" name="CustomShape 1" hidden="1">
          <a:extLst>
            <a:ext uri="{FF2B5EF4-FFF2-40B4-BE49-F238E27FC236}">
              <a16:creationId xmlns:a16="http://schemas.microsoft.com/office/drawing/2014/main" id="{84C4CE23-14A5-4D76-91CA-9713CB4BFFD2}"/>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3" name="CustomShape 1" hidden="1">
          <a:extLst>
            <a:ext uri="{FF2B5EF4-FFF2-40B4-BE49-F238E27FC236}">
              <a16:creationId xmlns:a16="http://schemas.microsoft.com/office/drawing/2014/main" id="{0E5A182B-A230-4102-9401-CF967C35867C}"/>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4" name="CustomShape 1" hidden="1">
          <a:extLst>
            <a:ext uri="{FF2B5EF4-FFF2-40B4-BE49-F238E27FC236}">
              <a16:creationId xmlns:a16="http://schemas.microsoft.com/office/drawing/2014/main" id="{349F8977-B07E-4658-94A3-54CFE44EAB56}"/>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5" name="CustomShape 1" hidden="1">
          <a:extLst>
            <a:ext uri="{FF2B5EF4-FFF2-40B4-BE49-F238E27FC236}">
              <a16:creationId xmlns:a16="http://schemas.microsoft.com/office/drawing/2014/main" id="{D6D0ED00-BC68-4CFE-8DD1-E85517559A52}"/>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6" name="CustomShape 1" hidden="1">
          <a:extLst>
            <a:ext uri="{FF2B5EF4-FFF2-40B4-BE49-F238E27FC236}">
              <a16:creationId xmlns:a16="http://schemas.microsoft.com/office/drawing/2014/main" id="{64FC7B93-EBDB-49DF-8E0E-77F46E8BC1D6}"/>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7" name="CustomShape 1" hidden="1">
          <a:extLst>
            <a:ext uri="{FF2B5EF4-FFF2-40B4-BE49-F238E27FC236}">
              <a16:creationId xmlns:a16="http://schemas.microsoft.com/office/drawing/2014/main" id="{2DB5706B-AD91-47D2-A8B1-0D04F1448C38}"/>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8" name="CustomShape 1" hidden="1">
          <a:extLst>
            <a:ext uri="{FF2B5EF4-FFF2-40B4-BE49-F238E27FC236}">
              <a16:creationId xmlns:a16="http://schemas.microsoft.com/office/drawing/2014/main" id="{8497F398-5868-470B-A0BD-59ECA1C844FF}"/>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59" name="CustomShape 1" hidden="1">
          <a:extLst>
            <a:ext uri="{FF2B5EF4-FFF2-40B4-BE49-F238E27FC236}">
              <a16:creationId xmlns:a16="http://schemas.microsoft.com/office/drawing/2014/main" id="{B33F04C9-DB1D-40B3-8674-EA53A51195DF}"/>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0" name="CustomShape 1" hidden="1">
          <a:extLst>
            <a:ext uri="{FF2B5EF4-FFF2-40B4-BE49-F238E27FC236}">
              <a16:creationId xmlns:a16="http://schemas.microsoft.com/office/drawing/2014/main" id="{B2C00BC5-46B5-4E4B-B71E-D80799279EFC}"/>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1" name="CustomShape 1" hidden="1">
          <a:extLst>
            <a:ext uri="{FF2B5EF4-FFF2-40B4-BE49-F238E27FC236}">
              <a16:creationId xmlns:a16="http://schemas.microsoft.com/office/drawing/2014/main" id="{83F1F0F4-2859-4B47-924E-57019B93DFCA}"/>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2" name="CustomShape 1" hidden="1">
          <a:extLst>
            <a:ext uri="{FF2B5EF4-FFF2-40B4-BE49-F238E27FC236}">
              <a16:creationId xmlns:a16="http://schemas.microsoft.com/office/drawing/2014/main" id="{70C05279-C655-4621-859C-2104E3E3907D}"/>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3" name="CustomShape 1" hidden="1">
          <a:extLst>
            <a:ext uri="{FF2B5EF4-FFF2-40B4-BE49-F238E27FC236}">
              <a16:creationId xmlns:a16="http://schemas.microsoft.com/office/drawing/2014/main" id="{8E565A53-D271-466F-9FCE-B679ECEECE65}"/>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4" name="CustomShape 1" hidden="1">
          <a:extLst>
            <a:ext uri="{FF2B5EF4-FFF2-40B4-BE49-F238E27FC236}">
              <a16:creationId xmlns:a16="http://schemas.microsoft.com/office/drawing/2014/main" id="{37F2C61C-841C-44F1-84C5-1B821E524DB7}"/>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5" name="CustomShape 1" hidden="1">
          <a:extLst>
            <a:ext uri="{FF2B5EF4-FFF2-40B4-BE49-F238E27FC236}">
              <a16:creationId xmlns:a16="http://schemas.microsoft.com/office/drawing/2014/main" id="{9054352E-0D64-448E-8E40-78F70CE8CCE9}"/>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6" name="CustomShape 1" hidden="1">
          <a:extLst>
            <a:ext uri="{FF2B5EF4-FFF2-40B4-BE49-F238E27FC236}">
              <a16:creationId xmlns:a16="http://schemas.microsoft.com/office/drawing/2014/main" id="{E84D974A-DFD1-4A80-83A2-A78CA8E04B86}"/>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7" name="CustomShape 1" hidden="1">
          <a:extLst>
            <a:ext uri="{FF2B5EF4-FFF2-40B4-BE49-F238E27FC236}">
              <a16:creationId xmlns:a16="http://schemas.microsoft.com/office/drawing/2014/main" id="{AF6449DD-2A0F-4D08-96E8-B329AAC5876C}"/>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95673</xdr:colOff>
      <xdr:row>120</xdr:row>
      <xdr:rowOff>86252</xdr:rowOff>
    </xdr:to>
    <xdr:sp macro="" textlink="">
      <xdr:nvSpPr>
        <xdr:cNvPr id="68" name="CustomShape 1" hidden="1">
          <a:extLst>
            <a:ext uri="{FF2B5EF4-FFF2-40B4-BE49-F238E27FC236}">
              <a16:creationId xmlns:a16="http://schemas.microsoft.com/office/drawing/2014/main" id="{3CB6E22D-DBEC-41FF-A3D9-650939F28BF9}"/>
            </a:ext>
          </a:extLst>
        </xdr:cNvPr>
        <xdr:cNvSpPr/>
      </xdr:nvSpPr>
      <xdr:spPr>
        <a:xfrm>
          <a:off x="0" y="0"/>
          <a:ext cx="9443508" cy="21318262"/>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69" name="CustomShape 1" hidden="1">
          <a:extLst>
            <a:ext uri="{FF2B5EF4-FFF2-40B4-BE49-F238E27FC236}">
              <a16:creationId xmlns:a16="http://schemas.microsoft.com/office/drawing/2014/main" id="{C545C74B-9323-407B-A501-920B650945E2}"/>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0" name="CustomShape 1" hidden="1">
          <a:extLst>
            <a:ext uri="{FF2B5EF4-FFF2-40B4-BE49-F238E27FC236}">
              <a16:creationId xmlns:a16="http://schemas.microsoft.com/office/drawing/2014/main" id="{CFFADAB3-E4CA-4C5D-A163-F2F0D1D39329}"/>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1" name="CustomShape 1" hidden="1">
          <a:extLst>
            <a:ext uri="{FF2B5EF4-FFF2-40B4-BE49-F238E27FC236}">
              <a16:creationId xmlns:a16="http://schemas.microsoft.com/office/drawing/2014/main" id="{548093FF-F07F-49D5-8B6E-23A40F226678}"/>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2" name="CustomShape 1" hidden="1">
          <a:extLst>
            <a:ext uri="{FF2B5EF4-FFF2-40B4-BE49-F238E27FC236}">
              <a16:creationId xmlns:a16="http://schemas.microsoft.com/office/drawing/2014/main" id="{34A63C8C-958B-48BC-9D18-ED9D4E5CC49F}"/>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3" name="CustomShape 1" hidden="1">
          <a:extLst>
            <a:ext uri="{FF2B5EF4-FFF2-40B4-BE49-F238E27FC236}">
              <a16:creationId xmlns:a16="http://schemas.microsoft.com/office/drawing/2014/main" id="{7CDC6D1C-B7E0-4142-BF80-4C135092E831}"/>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4" name="CustomShape 1" hidden="1">
          <a:extLst>
            <a:ext uri="{FF2B5EF4-FFF2-40B4-BE49-F238E27FC236}">
              <a16:creationId xmlns:a16="http://schemas.microsoft.com/office/drawing/2014/main" id="{431A922D-6237-4826-A6A6-F604A5A23CBE}"/>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5" name="CustomShape 1" hidden="1">
          <a:extLst>
            <a:ext uri="{FF2B5EF4-FFF2-40B4-BE49-F238E27FC236}">
              <a16:creationId xmlns:a16="http://schemas.microsoft.com/office/drawing/2014/main" id="{69BE4185-F9BF-4A3C-AEBD-420A14367198}"/>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6" name="CustomShape 1" hidden="1">
          <a:extLst>
            <a:ext uri="{FF2B5EF4-FFF2-40B4-BE49-F238E27FC236}">
              <a16:creationId xmlns:a16="http://schemas.microsoft.com/office/drawing/2014/main" id="{FC7937D2-2D0B-40B8-9F9E-DF2D7E2B4642}"/>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7" name="CustomShape 1" hidden="1">
          <a:extLst>
            <a:ext uri="{FF2B5EF4-FFF2-40B4-BE49-F238E27FC236}">
              <a16:creationId xmlns:a16="http://schemas.microsoft.com/office/drawing/2014/main" id="{E06054DA-16C4-40B6-94D6-5ECED21325C3}"/>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8" name="CustomShape 1" hidden="1">
          <a:extLst>
            <a:ext uri="{FF2B5EF4-FFF2-40B4-BE49-F238E27FC236}">
              <a16:creationId xmlns:a16="http://schemas.microsoft.com/office/drawing/2014/main" id="{47848EB5-FBBB-4180-B0F8-C8E9DC4C880E}"/>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79" name="CustomShape 1" hidden="1">
          <a:extLst>
            <a:ext uri="{FF2B5EF4-FFF2-40B4-BE49-F238E27FC236}">
              <a16:creationId xmlns:a16="http://schemas.microsoft.com/office/drawing/2014/main" id="{4696DEEB-452B-43BD-878D-386091921644}"/>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0" name="CustomShape 1" hidden="1">
          <a:extLst>
            <a:ext uri="{FF2B5EF4-FFF2-40B4-BE49-F238E27FC236}">
              <a16:creationId xmlns:a16="http://schemas.microsoft.com/office/drawing/2014/main" id="{6DAAAB11-1E2B-4011-9DD2-42DB60646060}"/>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1" name="CustomShape 1" hidden="1">
          <a:extLst>
            <a:ext uri="{FF2B5EF4-FFF2-40B4-BE49-F238E27FC236}">
              <a16:creationId xmlns:a16="http://schemas.microsoft.com/office/drawing/2014/main" id="{995795F2-F4AD-4D2B-BF9E-824ECF6966AA}"/>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2" name="CustomShape 1" hidden="1">
          <a:extLst>
            <a:ext uri="{FF2B5EF4-FFF2-40B4-BE49-F238E27FC236}">
              <a16:creationId xmlns:a16="http://schemas.microsoft.com/office/drawing/2014/main" id="{8CD06529-2A32-45B4-8EDC-FA59448AF9C2}"/>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3" name="CustomShape 1" hidden="1">
          <a:extLst>
            <a:ext uri="{FF2B5EF4-FFF2-40B4-BE49-F238E27FC236}">
              <a16:creationId xmlns:a16="http://schemas.microsoft.com/office/drawing/2014/main" id="{A6726B5D-B2CC-4AA8-BA39-70BCD9D2B119}"/>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4" name="CustomShape 1" hidden="1">
          <a:extLst>
            <a:ext uri="{FF2B5EF4-FFF2-40B4-BE49-F238E27FC236}">
              <a16:creationId xmlns:a16="http://schemas.microsoft.com/office/drawing/2014/main" id="{FD1DBAE1-4A38-4EB0-B52F-C834C737E2F8}"/>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5" name="CustomShape 1" hidden="1">
          <a:extLst>
            <a:ext uri="{FF2B5EF4-FFF2-40B4-BE49-F238E27FC236}">
              <a16:creationId xmlns:a16="http://schemas.microsoft.com/office/drawing/2014/main" id="{4EE30793-F40C-4041-804E-006638E0BE46}"/>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6" name="CustomShape 1" hidden="1">
          <a:extLst>
            <a:ext uri="{FF2B5EF4-FFF2-40B4-BE49-F238E27FC236}">
              <a16:creationId xmlns:a16="http://schemas.microsoft.com/office/drawing/2014/main" id="{18E16767-33BD-41BF-A6FF-76A9348E6256}"/>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7" name="CustomShape 1" hidden="1">
          <a:extLst>
            <a:ext uri="{FF2B5EF4-FFF2-40B4-BE49-F238E27FC236}">
              <a16:creationId xmlns:a16="http://schemas.microsoft.com/office/drawing/2014/main" id="{32E54F2B-4C2E-43D7-973B-C55261894C7C}"/>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8" name="CustomShape 1" hidden="1">
          <a:extLst>
            <a:ext uri="{FF2B5EF4-FFF2-40B4-BE49-F238E27FC236}">
              <a16:creationId xmlns:a16="http://schemas.microsoft.com/office/drawing/2014/main" id="{CEE6B030-F7F5-46D0-BB64-D197C2C324AA}"/>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89" name="CustomShape 1" hidden="1">
          <a:extLst>
            <a:ext uri="{FF2B5EF4-FFF2-40B4-BE49-F238E27FC236}">
              <a16:creationId xmlns:a16="http://schemas.microsoft.com/office/drawing/2014/main" id="{3F25E02C-E6C9-4409-9C35-F60375663EBC}"/>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11</xdr:col>
      <xdr:colOff>210378</xdr:colOff>
      <xdr:row>120</xdr:row>
      <xdr:rowOff>86612</xdr:rowOff>
    </xdr:to>
    <xdr:sp macro="" textlink="">
      <xdr:nvSpPr>
        <xdr:cNvPr id="90" name="CustomShape 1" hidden="1">
          <a:extLst>
            <a:ext uri="{FF2B5EF4-FFF2-40B4-BE49-F238E27FC236}">
              <a16:creationId xmlns:a16="http://schemas.microsoft.com/office/drawing/2014/main" id="{1BC36988-15BD-4282-9B30-1B065E7F344B}"/>
            </a:ext>
          </a:extLst>
        </xdr:cNvPr>
        <xdr:cNvSpPr/>
      </xdr:nvSpPr>
      <xdr:spPr>
        <a:xfrm>
          <a:off x="0" y="0"/>
          <a:ext cx="9586788" cy="2131862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1</xdr:col>
      <xdr:colOff>974912</xdr:colOff>
      <xdr:row>0</xdr:row>
      <xdr:rowOff>22411</xdr:rowOff>
    </xdr:from>
    <xdr:to>
      <xdr:col>1</xdr:col>
      <xdr:colOff>2379135</xdr:colOff>
      <xdr:row>1</xdr:row>
      <xdr:rowOff>251075</xdr:rowOff>
    </xdr:to>
    <xdr:pic>
      <xdr:nvPicPr>
        <xdr:cNvPr id="91" name="Picture 90">
          <a:extLst>
            <a:ext uri="{FF2B5EF4-FFF2-40B4-BE49-F238E27FC236}">
              <a16:creationId xmlns:a16="http://schemas.microsoft.com/office/drawing/2014/main" id="{959CF0E4-88E5-419E-8C2E-A972AD4E81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37852" y="22411"/>
          <a:ext cx="1415653" cy="55632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369793</xdr:colOff>
      <xdr:row>0</xdr:row>
      <xdr:rowOff>179295</xdr:rowOff>
    </xdr:from>
    <xdr:to>
      <xdr:col>1</xdr:col>
      <xdr:colOff>2036406</xdr:colOff>
      <xdr:row>1</xdr:row>
      <xdr:rowOff>493058</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86790" y="179070"/>
          <a:ext cx="1662430" cy="51181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714390</xdr:colOff>
      <xdr:row>0</xdr:row>
      <xdr:rowOff>135</xdr:rowOff>
    </xdr:from>
    <xdr:to>
      <xdr:col>1</xdr:col>
      <xdr:colOff>1617345</xdr:colOff>
      <xdr:row>2</xdr:row>
      <xdr:rowOff>17145</xdr:rowOff>
    </xdr:to>
    <xdr:pic>
      <xdr:nvPicPr>
        <xdr:cNvPr id="3" name="Image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rcRect l="18810" t="7544" r="18197" b="28042"/>
        <a:stretch>
          <a:fillRect/>
        </a:stretch>
      </xdr:blipFill>
      <xdr:spPr>
        <a:xfrm>
          <a:off x="1331595" y="0"/>
          <a:ext cx="914400" cy="723900"/>
        </a:xfrm>
        <a:prstGeom prst="rect">
          <a:avLst/>
        </a:prstGeom>
        <a:ln>
          <a:noFill/>
        </a:ln>
      </xdr:spPr>
    </xdr:pic>
    <xdr:clientData/>
  </xdr:twoCellAnchor>
  <xdr:twoCellAnchor editAs="oneCell">
    <xdr:from>
      <xdr:col>1</xdr:col>
      <xdr:colOff>714390</xdr:colOff>
      <xdr:row>0</xdr:row>
      <xdr:rowOff>135</xdr:rowOff>
    </xdr:from>
    <xdr:to>
      <xdr:col>1</xdr:col>
      <xdr:colOff>1615440</xdr:colOff>
      <xdr:row>2</xdr:row>
      <xdr:rowOff>17145</xdr:rowOff>
    </xdr:to>
    <xdr:pic>
      <xdr:nvPicPr>
        <xdr:cNvPr id="2" name="Image 1">
          <a:extLst>
            <a:ext uri="{FF2B5EF4-FFF2-40B4-BE49-F238E27FC236}">
              <a16:creationId xmlns:a16="http://schemas.microsoft.com/office/drawing/2014/main" id="{FC52FA0A-94BA-45D3-8DB4-03C257E7E1C7}"/>
            </a:ext>
          </a:extLst>
        </xdr:cNvPr>
        <xdr:cNvPicPr/>
      </xdr:nvPicPr>
      <xdr:blipFill>
        <a:blip xmlns:r="http://schemas.openxmlformats.org/officeDocument/2006/relationships" r:embed="rId1"/>
        <a:srcRect l="18810" t="7544" r="18197" b="28042"/>
        <a:stretch>
          <a:fillRect/>
        </a:stretch>
      </xdr:blipFill>
      <xdr:spPr>
        <a:xfrm>
          <a:off x="1331610" y="135"/>
          <a:ext cx="902955" cy="702810"/>
        </a:xfrm>
        <a:prstGeom prst="rect">
          <a:avLst/>
        </a:prstGeom>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742800</xdr:colOff>
      <xdr:row>0</xdr:row>
      <xdr:rowOff>0</xdr:rowOff>
    </xdr:from>
    <xdr:to>
      <xdr:col>1</xdr:col>
      <xdr:colOff>1733550</xdr:colOff>
      <xdr:row>2</xdr:row>
      <xdr:rowOff>97156</xdr:rowOff>
    </xdr:to>
    <xdr:pic>
      <xdr:nvPicPr>
        <xdr:cNvPr id="2" name="Picture 20">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a:srcRect l="18810" t="7544" r="18197" b="28042"/>
        <a:stretch>
          <a:fillRect/>
        </a:stretch>
      </xdr:blipFill>
      <xdr:spPr>
        <a:xfrm>
          <a:off x="1506220" y="0"/>
          <a:ext cx="981710" cy="981075"/>
        </a:xfrm>
        <a:prstGeom prst="rect">
          <a:avLst/>
        </a:prstGeom>
        <a:ln>
          <a:noFill/>
        </a:ln>
      </xdr:spPr>
    </xdr:pic>
    <xdr:clientData/>
  </xdr:twoCellAnchor>
  <xdr:twoCellAnchor editAs="oneCell">
    <xdr:from>
      <xdr:col>0</xdr:col>
      <xdr:colOff>0</xdr:colOff>
      <xdr:row>0</xdr:row>
      <xdr:rowOff>0</xdr:rowOff>
    </xdr:from>
    <xdr:to>
      <xdr:col>17</xdr:col>
      <xdr:colOff>95816</xdr:colOff>
      <xdr:row>84</xdr:row>
      <xdr:rowOff>136275</xdr:rowOff>
    </xdr:to>
    <xdr:sp macro="" textlink="">
      <xdr:nvSpPr>
        <xdr:cNvPr id="3" name="CustomShape 1" hidden="1">
          <a:extLst>
            <a:ext uri="{FF2B5EF4-FFF2-40B4-BE49-F238E27FC236}">
              <a16:creationId xmlns:a16="http://schemas.microsoft.com/office/drawing/2014/main" id="{00000000-0008-0000-0700-000003000000}"/>
            </a:ext>
          </a:extLst>
        </xdr:cNvPr>
        <xdr:cNvSpPr/>
      </xdr:nvSpPr>
      <xdr:spPr>
        <a:xfrm>
          <a:off x="0" y="0"/>
          <a:ext cx="9890125" cy="14533880"/>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16</xdr:col>
      <xdr:colOff>249344</xdr:colOff>
      <xdr:row>86</xdr:row>
      <xdr:rowOff>150195</xdr:rowOff>
    </xdr:to>
    <xdr:sp macro="" textlink="">
      <xdr:nvSpPr>
        <xdr:cNvPr id="4" name="CustomShape 1" hidden="1">
          <a:extLst>
            <a:ext uri="{FF2B5EF4-FFF2-40B4-BE49-F238E27FC236}">
              <a16:creationId xmlns:a16="http://schemas.microsoft.com/office/drawing/2014/main" id="{00000000-0008-0000-0700-000004000000}"/>
            </a:ext>
          </a:extLst>
        </xdr:cNvPr>
        <xdr:cNvSpPr/>
      </xdr:nvSpPr>
      <xdr:spPr>
        <a:xfrm>
          <a:off x="0" y="0"/>
          <a:ext cx="9580245" cy="148488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1</xdr:col>
      <xdr:colOff>742800</xdr:colOff>
      <xdr:row>0</xdr:row>
      <xdr:rowOff>0</xdr:rowOff>
    </xdr:from>
    <xdr:to>
      <xdr:col>1</xdr:col>
      <xdr:colOff>1733550</xdr:colOff>
      <xdr:row>2</xdr:row>
      <xdr:rowOff>91441</xdr:rowOff>
    </xdr:to>
    <xdr:pic>
      <xdr:nvPicPr>
        <xdr:cNvPr id="5" name="Picture 20">
          <a:extLst>
            <a:ext uri="{FF2B5EF4-FFF2-40B4-BE49-F238E27FC236}">
              <a16:creationId xmlns:a16="http://schemas.microsoft.com/office/drawing/2014/main" id="{FCB35C12-F4EF-45DE-9996-672913E10196}"/>
            </a:ext>
          </a:extLst>
        </xdr:cNvPr>
        <xdr:cNvPicPr/>
      </xdr:nvPicPr>
      <xdr:blipFill>
        <a:blip xmlns:r="http://schemas.openxmlformats.org/officeDocument/2006/relationships" r:embed="rId1"/>
        <a:srcRect l="18810" t="7544" r="18197" b="28042"/>
        <a:stretch>
          <a:fillRect/>
        </a:stretch>
      </xdr:blipFill>
      <xdr:spPr>
        <a:xfrm>
          <a:off x="1504800" y="0"/>
          <a:ext cx="983130" cy="971551"/>
        </a:xfrm>
        <a:prstGeom prst="rect">
          <a:avLst/>
        </a:prstGeom>
        <a:ln>
          <a:noFill/>
        </a:ln>
      </xdr:spPr>
    </xdr:pic>
    <xdr:clientData/>
  </xdr:twoCellAnchor>
  <xdr:twoCellAnchor editAs="oneCell">
    <xdr:from>
      <xdr:col>0</xdr:col>
      <xdr:colOff>0</xdr:colOff>
      <xdr:row>0</xdr:row>
      <xdr:rowOff>0</xdr:rowOff>
    </xdr:from>
    <xdr:to>
      <xdr:col>17</xdr:col>
      <xdr:colOff>132011</xdr:colOff>
      <xdr:row>82</xdr:row>
      <xdr:rowOff>113415</xdr:rowOff>
    </xdr:to>
    <xdr:sp macro="" textlink="">
      <xdr:nvSpPr>
        <xdr:cNvPr id="6" name="CustomShape 1" hidden="1">
          <a:extLst>
            <a:ext uri="{FF2B5EF4-FFF2-40B4-BE49-F238E27FC236}">
              <a16:creationId xmlns:a16="http://schemas.microsoft.com/office/drawing/2014/main" id="{EBBD310B-AF54-4843-9728-4612EA09F430}"/>
            </a:ext>
          </a:extLst>
        </xdr:cNvPr>
        <xdr:cNvSpPr/>
      </xdr:nvSpPr>
      <xdr:spPr>
        <a:xfrm>
          <a:off x="0" y="0"/>
          <a:ext cx="9895136" cy="1422565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16</xdr:col>
      <xdr:colOff>249344</xdr:colOff>
      <xdr:row>84</xdr:row>
      <xdr:rowOff>136860</xdr:rowOff>
    </xdr:to>
    <xdr:sp macro="" textlink="">
      <xdr:nvSpPr>
        <xdr:cNvPr id="7" name="CustomShape 1" hidden="1">
          <a:extLst>
            <a:ext uri="{FF2B5EF4-FFF2-40B4-BE49-F238E27FC236}">
              <a16:creationId xmlns:a16="http://schemas.microsoft.com/office/drawing/2014/main" id="{FC6BC81B-6925-4CB2-9B5F-2BDCB4F69DCE}"/>
            </a:ext>
          </a:extLst>
        </xdr:cNvPr>
        <xdr:cNvSpPr/>
      </xdr:nvSpPr>
      <xdr:spPr>
        <a:xfrm>
          <a:off x="0" y="0"/>
          <a:ext cx="9587654" cy="1453485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1100268</xdr:colOff>
      <xdr:row>0</xdr:row>
      <xdr:rowOff>0</xdr:rowOff>
    </xdr:from>
    <xdr:to>
      <xdr:col>1</xdr:col>
      <xdr:colOff>1923378</xdr:colOff>
      <xdr:row>1</xdr:row>
      <xdr:rowOff>212636</xdr:rowOff>
    </xdr:to>
    <xdr:pic>
      <xdr:nvPicPr>
        <xdr:cNvPr id="2" name="Picture 20">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a:srcRect l="18810" t="7544" r="18197" b="28042"/>
        <a:stretch>
          <a:fillRect/>
        </a:stretch>
      </xdr:blipFill>
      <xdr:spPr>
        <a:xfrm>
          <a:off x="1717040" y="0"/>
          <a:ext cx="819150" cy="762635"/>
        </a:xfrm>
        <a:prstGeom prst="rect">
          <a:avLst/>
        </a:prstGeom>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136127</xdr:colOff>
      <xdr:row>55</xdr:row>
      <xdr:rowOff>151740</xdr:rowOff>
    </xdr:to>
    <xdr:sp macro="" textlink="">
      <xdr:nvSpPr>
        <xdr:cNvPr id="3" name="CustomShape 1" hidden="1">
          <a:extLst>
            <a:ext uri="{FF2B5EF4-FFF2-40B4-BE49-F238E27FC236}">
              <a16:creationId xmlns:a16="http://schemas.microsoft.com/office/drawing/2014/main" id="{00000000-0008-0000-0A00-000003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4" name="CustomShape 1" hidden="1">
          <a:extLst>
            <a:ext uri="{FF2B5EF4-FFF2-40B4-BE49-F238E27FC236}">
              <a16:creationId xmlns:a16="http://schemas.microsoft.com/office/drawing/2014/main" id="{00000000-0008-0000-0A00-000004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5" name="CustomShape 1" hidden="1">
          <a:extLst>
            <a:ext uri="{FF2B5EF4-FFF2-40B4-BE49-F238E27FC236}">
              <a16:creationId xmlns:a16="http://schemas.microsoft.com/office/drawing/2014/main" id="{00000000-0008-0000-0A00-000005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6" name="CustomShape 1" hidden="1">
          <a:extLst>
            <a:ext uri="{FF2B5EF4-FFF2-40B4-BE49-F238E27FC236}">
              <a16:creationId xmlns:a16="http://schemas.microsoft.com/office/drawing/2014/main" id="{00000000-0008-0000-0A00-000006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7" name="CustomShape 1" hidden="1">
          <a:extLst>
            <a:ext uri="{FF2B5EF4-FFF2-40B4-BE49-F238E27FC236}">
              <a16:creationId xmlns:a16="http://schemas.microsoft.com/office/drawing/2014/main" id="{00000000-0008-0000-0A00-000007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8" name="CustomShape 1" hidden="1">
          <a:extLst>
            <a:ext uri="{FF2B5EF4-FFF2-40B4-BE49-F238E27FC236}">
              <a16:creationId xmlns:a16="http://schemas.microsoft.com/office/drawing/2014/main" id="{00000000-0008-0000-0A00-000008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9" name="CustomShape 1" hidden="1">
          <a:extLst>
            <a:ext uri="{FF2B5EF4-FFF2-40B4-BE49-F238E27FC236}">
              <a16:creationId xmlns:a16="http://schemas.microsoft.com/office/drawing/2014/main" id="{00000000-0008-0000-0A00-000009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0" name="CustomShape 1" hidden="1">
          <a:extLst>
            <a:ext uri="{FF2B5EF4-FFF2-40B4-BE49-F238E27FC236}">
              <a16:creationId xmlns:a16="http://schemas.microsoft.com/office/drawing/2014/main" id="{00000000-0008-0000-0A00-00000A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1" name="CustomShape 1" hidden="1">
          <a:extLst>
            <a:ext uri="{FF2B5EF4-FFF2-40B4-BE49-F238E27FC236}">
              <a16:creationId xmlns:a16="http://schemas.microsoft.com/office/drawing/2014/main" id="{00000000-0008-0000-0A00-00000B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2" name="CustomShape 1" hidden="1">
          <a:extLst>
            <a:ext uri="{FF2B5EF4-FFF2-40B4-BE49-F238E27FC236}">
              <a16:creationId xmlns:a16="http://schemas.microsoft.com/office/drawing/2014/main" id="{00000000-0008-0000-0A00-00000C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3" name="CustomShape 1" hidden="1">
          <a:extLst>
            <a:ext uri="{FF2B5EF4-FFF2-40B4-BE49-F238E27FC236}">
              <a16:creationId xmlns:a16="http://schemas.microsoft.com/office/drawing/2014/main" id="{00000000-0008-0000-0A00-00000D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4" name="CustomShape 1" hidden="1">
          <a:extLst>
            <a:ext uri="{FF2B5EF4-FFF2-40B4-BE49-F238E27FC236}">
              <a16:creationId xmlns:a16="http://schemas.microsoft.com/office/drawing/2014/main" id="{00000000-0008-0000-0A00-00000E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5" name="CustomShape 1" hidden="1">
          <a:extLst>
            <a:ext uri="{FF2B5EF4-FFF2-40B4-BE49-F238E27FC236}">
              <a16:creationId xmlns:a16="http://schemas.microsoft.com/office/drawing/2014/main" id="{00000000-0008-0000-0A00-00000F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6" name="CustomShape 1" hidden="1">
          <a:extLst>
            <a:ext uri="{FF2B5EF4-FFF2-40B4-BE49-F238E27FC236}">
              <a16:creationId xmlns:a16="http://schemas.microsoft.com/office/drawing/2014/main" id="{00000000-0008-0000-0A00-000010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7" name="CustomShape 1" hidden="1">
          <a:extLst>
            <a:ext uri="{FF2B5EF4-FFF2-40B4-BE49-F238E27FC236}">
              <a16:creationId xmlns:a16="http://schemas.microsoft.com/office/drawing/2014/main" id="{00000000-0008-0000-0A00-000011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8" name="CustomShape 1" hidden="1">
          <a:extLst>
            <a:ext uri="{FF2B5EF4-FFF2-40B4-BE49-F238E27FC236}">
              <a16:creationId xmlns:a16="http://schemas.microsoft.com/office/drawing/2014/main" id="{00000000-0008-0000-0A00-000012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19" name="CustomShape 1" hidden="1">
          <a:extLst>
            <a:ext uri="{FF2B5EF4-FFF2-40B4-BE49-F238E27FC236}">
              <a16:creationId xmlns:a16="http://schemas.microsoft.com/office/drawing/2014/main" id="{00000000-0008-0000-0A00-000013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20" name="CustomShape 1" hidden="1">
          <a:extLst>
            <a:ext uri="{FF2B5EF4-FFF2-40B4-BE49-F238E27FC236}">
              <a16:creationId xmlns:a16="http://schemas.microsoft.com/office/drawing/2014/main" id="{00000000-0008-0000-0A00-000014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21" name="CustomShape 1" hidden="1">
          <a:extLst>
            <a:ext uri="{FF2B5EF4-FFF2-40B4-BE49-F238E27FC236}">
              <a16:creationId xmlns:a16="http://schemas.microsoft.com/office/drawing/2014/main" id="{00000000-0008-0000-0A00-000015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136127</xdr:colOff>
      <xdr:row>55</xdr:row>
      <xdr:rowOff>151740</xdr:rowOff>
    </xdr:to>
    <xdr:sp macro="" textlink="">
      <xdr:nvSpPr>
        <xdr:cNvPr id="22" name="CustomShape 1" hidden="1">
          <a:extLst>
            <a:ext uri="{FF2B5EF4-FFF2-40B4-BE49-F238E27FC236}">
              <a16:creationId xmlns:a16="http://schemas.microsoft.com/office/drawing/2014/main" id="{00000000-0008-0000-0A00-000016000000}"/>
            </a:ext>
          </a:extLst>
        </xdr:cNvPr>
        <xdr:cNvSpPr/>
      </xdr:nvSpPr>
      <xdr:spPr>
        <a:xfrm>
          <a:off x="0" y="0"/>
          <a:ext cx="9302750" cy="10085705"/>
        </a:xfrm>
        <a:prstGeom prst="rect">
          <a:avLst/>
        </a:prstGeom>
        <a:solidFill>
          <a:srgbClr val="FFFFFF"/>
        </a:solidFill>
        <a:ln w="9360">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3" name="CustomShape 1" hidden="1">
          <a:extLst>
            <a:ext uri="{FF2B5EF4-FFF2-40B4-BE49-F238E27FC236}">
              <a16:creationId xmlns:a16="http://schemas.microsoft.com/office/drawing/2014/main" id="{00000000-0008-0000-0A00-000017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4" name="CustomShape 1" hidden="1">
          <a:extLst>
            <a:ext uri="{FF2B5EF4-FFF2-40B4-BE49-F238E27FC236}">
              <a16:creationId xmlns:a16="http://schemas.microsoft.com/office/drawing/2014/main" id="{00000000-0008-0000-0A00-000018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5" name="CustomShape 1" hidden="1">
          <a:extLst>
            <a:ext uri="{FF2B5EF4-FFF2-40B4-BE49-F238E27FC236}">
              <a16:creationId xmlns:a16="http://schemas.microsoft.com/office/drawing/2014/main" id="{00000000-0008-0000-0A00-000019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6" name="CustomShape 1" hidden="1">
          <a:extLst>
            <a:ext uri="{FF2B5EF4-FFF2-40B4-BE49-F238E27FC236}">
              <a16:creationId xmlns:a16="http://schemas.microsoft.com/office/drawing/2014/main" id="{00000000-0008-0000-0A00-00001A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7" name="CustomShape 1" hidden="1">
          <a:extLst>
            <a:ext uri="{FF2B5EF4-FFF2-40B4-BE49-F238E27FC236}">
              <a16:creationId xmlns:a16="http://schemas.microsoft.com/office/drawing/2014/main" id="{00000000-0008-0000-0A00-00001B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8" name="CustomShape 1" hidden="1">
          <a:extLst>
            <a:ext uri="{FF2B5EF4-FFF2-40B4-BE49-F238E27FC236}">
              <a16:creationId xmlns:a16="http://schemas.microsoft.com/office/drawing/2014/main" id="{00000000-0008-0000-0A00-00001C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29" name="CustomShape 1" hidden="1">
          <a:extLst>
            <a:ext uri="{FF2B5EF4-FFF2-40B4-BE49-F238E27FC236}">
              <a16:creationId xmlns:a16="http://schemas.microsoft.com/office/drawing/2014/main" id="{00000000-0008-0000-0A00-00001D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0" name="CustomShape 1" hidden="1">
          <a:extLst>
            <a:ext uri="{FF2B5EF4-FFF2-40B4-BE49-F238E27FC236}">
              <a16:creationId xmlns:a16="http://schemas.microsoft.com/office/drawing/2014/main" id="{00000000-0008-0000-0A00-00001E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1" name="CustomShape 1" hidden="1">
          <a:extLst>
            <a:ext uri="{FF2B5EF4-FFF2-40B4-BE49-F238E27FC236}">
              <a16:creationId xmlns:a16="http://schemas.microsoft.com/office/drawing/2014/main" id="{00000000-0008-0000-0A00-00001F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2" name="CustomShape 1" hidden="1">
          <a:extLst>
            <a:ext uri="{FF2B5EF4-FFF2-40B4-BE49-F238E27FC236}">
              <a16:creationId xmlns:a16="http://schemas.microsoft.com/office/drawing/2014/main" id="{00000000-0008-0000-0A00-000020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3" name="CustomShape 1" hidden="1">
          <a:extLst>
            <a:ext uri="{FF2B5EF4-FFF2-40B4-BE49-F238E27FC236}">
              <a16:creationId xmlns:a16="http://schemas.microsoft.com/office/drawing/2014/main" id="{00000000-0008-0000-0A00-000021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4" name="CustomShape 1" hidden="1">
          <a:extLst>
            <a:ext uri="{FF2B5EF4-FFF2-40B4-BE49-F238E27FC236}">
              <a16:creationId xmlns:a16="http://schemas.microsoft.com/office/drawing/2014/main" id="{00000000-0008-0000-0A00-000022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5" name="CustomShape 1" hidden="1">
          <a:extLst>
            <a:ext uri="{FF2B5EF4-FFF2-40B4-BE49-F238E27FC236}">
              <a16:creationId xmlns:a16="http://schemas.microsoft.com/office/drawing/2014/main" id="{00000000-0008-0000-0A00-000023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6" name="CustomShape 1" hidden="1">
          <a:extLst>
            <a:ext uri="{FF2B5EF4-FFF2-40B4-BE49-F238E27FC236}">
              <a16:creationId xmlns:a16="http://schemas.microsoft.com/office/drawing/2014/main" id="{00000000-0008-0000-0A00-000024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7" name="CustomShape 1" hidden="1">
          <a:extLst>
            <a:ext uri="{FF2B5EF4-FFF2-40B4-BE49-F238E27FC236}">
              <a16:creationId xmlns:a16="http://schemas.microsoft.com/office/drawing/2014/main" id="{00000000-0008-0000-0A00-000025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8" name="CustomShape 1" hidden="1">
          <a:extLst>
            <a:ext uri="{FF2B5EF4-FFF2-40B4-BE49-F238E27FC236}">
              <a16:creationId xmlns:a16="http://schemas.microsoft.com/office/drawing/2014/main" id="{00000000-0008-0000-0A00-000026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39" name="CustomShape 1" hidden="1">
          <a:extLst>
            <a:ext uri="{FF2B5EF4-FFF2-40B4-BE49-F238E27FC236}">
              <a16:creationId xmlns:a16="http://schemas.microsoft.com/office/drawing/2014/main" id="{00000000-0008-0000-0A00-000027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40" name="CustomShape 1" hidden="1">
          <a:extLst>
            <a:ext uri="{FF2B5EF4-FFF2-40B4-BE49-F238E27FC236}">
              <a16:creationId xmlns:a16="http://schemas.microsoft.com/office/drawing/2014/main" id="{00000000-0008-0000-0A00-000028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41" name="CustomShape 1" hidden="1">
          <a:extLst>
            <a:ext uri="{FF2B5EF4-FFF2-40B4-BE49-F238E27FC236}">
              <a16:creationId xmlns:a16="http://schemas.microsoft.com/office/drawing/2014/main" id="{00000000-0008-0000-0A00-000029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14</xdr:col>
      <xdr:colOff>326732</xdr:colOff>
      <xdr:row>55</xdr:row>
      <xdr:rowOff>152100</xdr:rowOff>
    </xdr:to>
    <xdr:sp macro="" textlink="">
      <xdr:nvSpPr>
        <xdr:cNvPr id="42" name="CustomShape 1" hidden="1">
          <a:extLst>
            <a:ext uri="{FF2B5EF4-FFF2-40B4-BE49-F238E27FC236}">
              <a16:creationId xmlns:a16="http://schemas.microsoft.com/office/drawing/2014/main" id="{00000000-0008-0000-0A00-00002A000000}"/>
            </a:ext>
          </a:extLst>
        </xdr:cNvPr>
        <xdr:cNvSpPr/>
      </xdr:nvSpPr>
      <xdr:spPr>
        <a:xfrm>
          <a:off x="0" y="0"/>
          <a:ext cx="9483725" cy="100863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1</xdr:col>
      <xdr:colOff>419100</xdr:colOff>
      <xdr:row>0</xdr:row>
      <xdr:rowOff>9525</xdr:rowOff>
    </xdr:from>
    <xdr:to>
      <xdr:col>2</xdr:col>
      <xdr:colOff>1234678</xdr:colOff>
      <xdr:row>1</xdr:row>
      <xdr:rowOff>326940</xdr:rowOff>
    </xdr:to>
    <xdr:pic>
      <xdr:nvPicPr>
        <xdr:cNvPr id="43" name="Picture 42">
          <a:extLst>
            <a:ext uri="{FF2B5EF4-FFF2-40B4-BE49-F238E27FC236}">
              <a16:creationId xmlns:a16="http://schemas.microsoft.com/office/drawing/2014/main" id="{00000000-0008-0000-0A00-00002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36320" y="9525"/>
          <a:ext cx="1423035" cy="5607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RT,%20Fiction,%20300,%20Boulder%20special_23%2007%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HRT by ARTIST"/>
      <sheetName val="HRT polyester"/>
      <sheetName val="HRT PU"/>
      <sheetName val="HRT volumes"/>
      <sheetName val="B SPECIAL"/>
      <sheetName val="Fiction polyester"/>
      <sheetName val="Fiction PU"/>
      <sheetName val="Fiction volumes"/>
      <sheetName val="300 holds"/>
      <sheetName val="Train and bolts"/>
    </sheetNames>
    <sheetDataSet>
      <sheetData sheetId="0"/>
      <sheetData sheetId="1"/>
      <sheetData sheetId="2">
        <row r="2">
          <cell r="L2" t="str">
            <v>Price in EUR</v>
          </cell>
        </row>
        <row r="5">
          <cell r="M5">
            <v>0</v>
          </cell>
          <cell r="AA5">
            <v>1.9590000000000001</v>
          </cell>
        </row>
        <row r="7">
          <cell r="M7">
            <v>0</v>
          </cell>
          <cell r="AA7">
            <v>6.4119999999999999</v>
          </cell>
        </row>
        <row r="8">
          <cell r="M8">
            <v>0</v>
          </cell>
          <cell r="AA8">
            <v>8.9529999999999994</v>
          </cell>
        </row>
        <row r="9">
          <cell r="M9">
            <v>0</v>
          </cell>
          <cell r="AA9">
            <v>7.6779999999999999</v>
          </cell>
        </row>
        <row r="10">
          <cell r="M10">
            <v>0</v>
          </cell>
          <cell r="AA10">
            <v>9.0079999999999991</v>
          </cell>
        </row>
        <row r="12">
          <cell r="M12">
            <v>0</v>
          </cell>
          <cell r="AA12">
            <v>16.263999999999999</v>
          </cell>
        </row>
        <row r="14">
          <cell r="M14">
            <v>0</v>
          </cell>
          <cell r="AA14">
            <v>10.265000000000001</v>
          </cell>
        </row>
        <row r="15">
          <cell r="M15">
            <v>0</v>
          </cell>
          <cell r="AA15">
            <v>11.497999999999999</v>
          </cell>
        </row>
        <row r="18">
          <cell r="M18">
            <v>0</v>
          </cell>
          <cell r="AA18">
            <v>17.331</v>
          </cell>
        </row>
        <row r="19">
          <cell r="M19">
            <v>0</v>
          </cell>
          <cell r="AA19">
            <v>10.103</v>
          </cell>
        </row>
        <row r="21">
          <cell r="M21">
            <v>0</v>
          </cell>
          <cell r="AA21">
            <v>9.0640000000000001</v>
          </cell>
        </row>
        <row r="22">
          <cell r="M22">
            <v>0</v>
          </cell>
          <cell r="AA22">
            <v>13.262</v>
          </cell>
        </row>
        <row r="26">
          <cell r="M26">
            <v>0</v>
          </cell>
          <cell r="AA26">
            <v>10.536</v>
          </cell>
        </row>
        <row r="30">
          <cell r="M30">
            <v>0</v>
          </cell>
          <cell r="AA30">
            <v>16.283000000000001</v>
          </cell>
        </row>
        <row r="32">
          <cell r="M32">
            <v>0</v>
          </cell>
          <cell r="AA32">
            <v>13.05</v>
          </cell>
        </row>
        <row r="33">
          <cell r="M33">
            <v>0</v>
          </cell>
          <cell r="AA33">
            <v>10.891</v>
          </cell>
        </row>
        <row r="35">
          <cell r="M35">
            <v>0</v>
          </cell>
          <cell r="AA35">
            <v>13.202</v>
          </cell>
        </row>
        <row r="36">
          <cell r="M36">
            <v>0</v>
          </cell>
          <cell r="AA36">
            <v>16.209</v>
          </cell>
        </row>
        <row r="37">
          <cell r="M37">
            <v>0</v>
          </cell>
          <cell r="AA37">
            <v>15.109</v>
          </cell>
        </row>
        <row r="42">
          <cell r="M42">
            <v>0</v>
          </cell>
          <cell r="AA42">
            <v>10.37</v>
          </cell>
        </row>
        <row r="47">
          <cell r="M47">
            <v>0</v>
          </cell>
          <cell r="AA47">
            <v>9.26</v>
          </cell>
        </row>
        <row r="50">
          <cell r="M50">
            <v>0</v>
          </cell>
          <cell r="AA50">
            <v>11.519</v>
          </cell>
        </row>
        <row r="52">
          <cell r="M52">
            <v>0</v>
          </cell>
          <cell r="AA52">
            <v>2.871</v>
          </cell>
        </row>
        <row r="53">
          <cell r="M53">
            <v>0</v>
          </cell>
          <cell r="AA53">
            <v>5.8010000000000002</v>
          </cell>
        </row>
        <row r="54">
          <cell r="M54">
            <v>0</v>
          </cell>
          <cell r="AA54">
            <v>6.2309999999999999</v>
          </cell>
        </row>
        <row r="55">
          <cell r="M55">
            <v>0</v>
          </cell>
          <cell r="AA55">
            <v>3.2890000000000001</v>
          </cell>
        </row>
        <row r="56">
          <cell r="M56">
            <v>0</v>
          </cell>
          <cell r="AA56">
            <v>3.327</v>
          </cell>
        </row>
        <row r="60">
          <cell r="M60">
            <v>0</v>
          </cell>
          <cell r="AA60">
            <v>8.9179999999999993</v>
          </cell>
        </row>
        <row r="62">
          <cell r="M62">
            <v>0</v>
          </cell>
          <cell r="AA62">
            <v>4.7670000000000003</v>
          </cell>
        </row>
        <row r="63">
          <cell r="M63">
            <v>0</v>
          </cell>
          <cell r="AA63">
            <v>10.355</v>
          </cell>
        </row>
        <row r="65">
          <cell r="M65">
            <v>0</v>
          </cell>
          <cell r="AA65">
            <v>9.7149999999999999</v>
          </cell>
        </row>
        <row r="66">
          <cell r="M66">
            <v>0</v>
          </cell>
          <cell r="AA66">
            <v>16.004999999999999</v>
          </cell>
        </row>
        <row r="68">
          <cell r="M68">
            <v>0</v>
          </cell>
          <cell r="AA68">
            <v>9.7940000000000005</v>
          </cell>
        </row>
        <row r="70">
          <cell r="M70">
            <v>0</v>
          </cell>
          <cell r="AA70">
            <v>13.750999999999999</v>
          </cell>
        </row>
        <row r="71">
          <cell r="M71">
            <v>0</v>
          </cell>
          <cell r="AA71">
            <v>13.653</v>
          </cell>
        </row>
        <row r="72">
          <cell r="M72">
            <v>0</v>
          </cell>
          <cell r="AA72">
            <v>12.78</v>
          </cell>
        </row>
        <row r="73">
          <cell r="M73">
            <v>0</v>
          </cell>
          <cell r="AA73">
            <v>11.619</v>
          </cell>
        </row>
        <row r="74">
          <cell r="M74">
            <v>0</v>
          </cell>
          <cell r="AA74">
            <v>11.084</v>
          </cell>
        </row>
        <row r="75">
          <cell r="M75">
            <v>0</v>
          </cell>
          <cell r="AA75">
            <v>12.285</v>
          </cell>
        </row>
        <row r="76">
          <cell r="M76">
            <v>0</v>
          </cell>
          <cell r="AA76">
            <v>15.260999999999999</v>
          </cell>
        </row>
        <row r="77">
          <cell r="M77">
            <v>0</v>
          </cell>
          <cell r="AA77">
            <v>8.3859999999999992</v>
          </cell>
        </row>
        <row r="81">
          <cell r="M81">
            <v>0</v>
          </cell>
          <cell r="AA81">
            <v>10.6</v>
          </cell>
        </row>
      </sheetData>
      <sheetData sheetId="3">
        <row r="2">
          <cell r="K2" t="str">
            <v>Mega</v>
          </cell>
        </row>
      </sheetData>
      <sheetData sheetId="4">
        <row r="107">
          <cell r="F107">
            <v>0</v>
          </cell>
          <cell r="X107">
            <v>8</v>
          </cell>
        </row>
        <row r="108">
          <cell r="F108">
            <v>0</v>
          </cell>
          <cell r="X108">
            <v>10</v>
          </cell>
        </row>
        <row r="109">
          <cell r="F109">
            <v>0</v>
          </cell>
          <cell r="X109">
            <v>10</v>
          </cell>
        </row>
        <row r="110">
          <cell r="F110">
            <v>0</v>
          </cell>
          <cell r="X110">
            <v>5</v>
          </cell>
        </row>
        <row r="111">
          <cell r="F111">
            <v>0</v>
          </cell>
          <cell r="X111">
            <v>16</v>
          </cell>
        </row>
        <row r="112">
          <cell r="F112">
            <v>0</v>
          </cell>
          <cell r="X112">
            <v>18</v>
          </cell>
        </row>
        <row r="113">
          <cell r="F113">
            <v>0</v>
          </cell>
          <cell r="X113">
            <v>18.2</v>
          </cell>
        </row>
        <row r="114">
          <cell r="F114">
            <v>0</v>
          </cell>
          <cell r="X114">
            <v>22</v>
          </cell>
        </row>
        <row r="115">
          <cell r="F115">
            <v>0</v>
          </cell>
          <cell r="X115">
            <v>4.55</v>
          </cell>
        </row>
        <row r="116">
          <cell r="F116">
            <v>0</v>
          </cell>
          <cell r="X116">
            <v>6.5</v>
          </cell>
        </row>
        <row r="117">
          <cell r="F117">
            <v>0</v>
          </cell>
          <cell r="X117">
            <v>5.72</v>
          </cell>
        </row>
        <row r="118">
          <cell r="F118">
            <v>0</v>
          </cell>
          <cell r="X118">
            <v>4.55</v>
          </cell>
        </row>
      </sheetData>
      <sheetData sheetId="5"/>
      <sheetData sheetId="6">
        <row r="2">
          <cell r="L2" t="str">
            <v>Price in EUR</v>
          </cell>
        </row>
      </sheetData>
      <sheetData sheetId="7">
        <row r="2">
          <cell r="L2" t="str">
            <v>Price in EUR</v>
          </cell>
        </row>
      </sheetData>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hyperlink" Target="https://hrt-holds.com/images/products/6464/13632_2.jpg" TargetMode="External"/><Relationship Id="rId21" Type="http://schemas.openxmlformats.org/officeDocument/2006/relationships/hyperlink" Target="https://hrt-holds.com/images/products/6202/10267%202.jpg" TargetMode="External"/><Relationship Id="rId42" Type="http://schemas.openxmlformats.org/officeDocument/2006/relationships/hyperlink" Target="https://hrt-holds.com/images/products/6252/12364%203.jpg" TargetMode="External"/><Relationship Id="rId63" Type="http://schemas.openxmlformats.org/officeDocument/2006/relationships/hyperlink" Target="https://hrt-holds.com/images/products/6284/13667%203.jpg" TargetMode="External"/><Relationship Id="rId84" Type="http://schemas.openxmlformats.org/officeDocument/2006/relationships/hyperlink" Target="https://hrt-holds.com/images/products/6314/11303_2.jpg" TargetMode="External"/><Relationship Id="rId138" Type="http://schemas.openxmlformats.org/officeDocument/2006/relationships/hyperlink" Target="https://hrt-holds.com/images/products/6485/10337_2.jpg" TargetMode="External"/><Relationship Id="rId159" Type="http://schemas.openxmlformats.org/officeDocument/2006/relationships/hyperlink" Target="https://hrt-holds.com/images/products/6506/13549_3.jpg" TargetMode="External"/><Relationship Id="rId170" Type="http://schemas.openxmlformats.org/officeDocument/2006/relationships/comments" Target="../comments1.xml"/><Relationship Id="rId107" Type="http://schemas.openxmlformats.org/officeDocument/2006/relationships/hyperlink" Target="https://hrt-holds.com/images/products/6456/13677%202.jpg" TargetMode="External"/><Relationship Id="rId11" Type="http://schemas.openxmlformats.org/officeDocument/2006/relationships/hyperlink" Target="http://hrt-holds.com/hrt/Colors/Fluoro%20orange.jpg" TargetMode="External"/><Relationship Id="rId32" Type="http://schemas.openxmlformats.org/officeDocument/2006/relationships/hyperlink" Target="https://hrt-holds.com/hrt/hrt_by_artist/julius_kerscher/elder_brothers-jugs_l" TargetMode="External"/><Relationship Id="rId53" Type="http://schemas.openxmlformats.org/officeDocument/2006/relationships/hyperlink" Target="https://hrt-holds.com/images/products/6274/13657%203.jpg" TargetMode="External"/><Relationship Id="rId74" Type="http://schemas.openxmlformats.org/officeDocument/2006/relationships/hyperlink" Target="https://hrt-holds.com/images/products/6304/11293_2.jpg" TargetMode="External"/><Relationship Id="rId128" Type="http://schemas.openxmlformats.org/officeDocument/2006/relationships/hyperlink" Target="https://hrt-holds.com/images/products/6475/13537_4.jpg" TargetMode="External"/><Relationship Id="rId149" Type="http://schemas.openxmlformats.org/officeDocument/2006/relationships/hyperlink" Target="https://hrt-holds.com/images/products/6496/13539_2.jpg" TargetMode="External"/><Relationship Id="rId5" Type="http://schemas.openxmlformats.org/officeDocument/2006/relationships/hyperlink" Target="http://hrt-holds.com/hrt/Colors/Traffic%20red.jpg" TargetMode="External"/><Relationship Id="rId95" Type="http://schemas.openxmlformats.org/officeDocument/2006/relationships/hyperlink" Target="https://hrt-holds.com/images/products/6440/11373%202.jpg" TargetMode="External"/><Relationship Id="rId160" Type="http://schemas.openxmlformats.org/officeDocument/2006/relationships/hyperlink" Target="https://holdtopia.com/Holds/Details?id=11863&amp;showInventory=false" TargetMode="External"/><Relationship Id="rId22" Type="http://schemas.openxmlformats.org/officeDocument/2006/relationships/hyperlink" Target="https://hrt-holds.com/images/products/6203/10268%202.jpg" TargetMode="External"/><Relationship Id="rId43" Type="http://schemas.openxmlformats.org/officeDocument/2006/relationships/hyperlink" Target="https://hrt-holds.com/images/products/6253/12365%203.jpg" TargetMode="External"/><Relationship Id="rId64" Type="http://schemas.openxmlformats.org/officeDocument/2006/relationships/hyperlink" Target="https://hrt-holds.com/images/products/6285/13668%203.jpg" TargetMode="External"/><Relationship Id="rId118" Type="http://schemas.openxmlformats.org/officeDocument/2006/relationships/hyperlink" Target="https://hrt-holds.com/images/products/6465/13633_2.jpg" TargetMode="External"/><Relationship Id="rId139" Type="http://schemas.openxmlformats.org/officeDocument/2006/relationships/hyperlink" Target="https://hrt-holds.com/images/products/6486/10338_2.jpg" TargetMode="External"/><Relationship Id="rId85" Type="http://schemas.openxmlformats.org/officeDocument/2006/relationships/hyperlink" Target="https://hrt-holds.com/images/products/6315/11304_2.jpg" TargetMode="External"/><Relationship Id="rId150" Type="http://schemas.openxmlformats.org/officeDocument/2006/relationships/hyperlink" Target="https://hrt-holds.com/images/products/6497/13540_2.jpg" TargetMode="External"/><Relationship Id="rId12" Type="http://schemas.openxmlformats.org/officeDocument/2006/relationships/hyperlink" Target="http://hrt-holds.com/hrt/Colors/Fluoro%20green.jpg" TargetMode="External"/><Relationship Id="rId33" Type="http://schemas.openxmlformats.org/officeDocument/2006/relationships/hyperlink" Target="https://hrt-holds.com/images/products/6214/10282%202.jpg" TargetMode="External"/><Relationship Id="rId108" Type="http://schemas.openxmlformats.org/officeDocument/2006/relationships/hyperlink" Target="https://hrt-holds.com/images/products/6457/13678%202.jpg" TargetMode="External"/><Relationship Id="rId129" Type="http://schemas.openxmlformats.org/officeDocument/2006/relationships/hyperlink" Target="https://hrt-holds.com/images/products/6476/13538_4.jpg" TargetMode="External"/><Relationship Id="rId54" Type="http://schemas.openxmlformats.org/officeDocument/2006/relationships/hyperlink" Target="https://hrt-holds.com/images/products/6275/13658%203.jpg" TargetMode="External"/><Relationship Id="rId70" Type="http://schemas.openxmlformats.org/officeDocument/2006/relationships/hyperlink" Target="https://hrt-holds.com/images/products/6297/10320%203.jpg" TargetMode="External"/><Relationship Id="rId75" Type="http://schemas.openxmlformats.org/officeDocument/2006/relationships/hyperlink" Target="https://hrt-holds.com/images/products/6305/11294_2.jpg" TargetMode="External"/><Relationship Id="rId91" Type="http://schemas.openxmlformats.org/officeDocument/2006/relationships/hyperlink" Target="https://hrt-holds.com/images/products/6438/11367%202.jpg" TargetMode="External"/><Relationship Id="rId96" Type="http://schemas.openxmlformats.org/officeDocument/2006/relationships/hyperlink" Target="https://hrt-holds.com/images/products/6446/11372%202.jpg" TargetMode="External"/><Relationship Id="rId140" Type="http://schemas.openxmlformats.org/officeDocument/2006/relationships/hyperlink" Target="https://hrt-holds.com/images/products/6487/11332_2.jpg" TargetMode="External"/><Relationship Id="rId145" Type="http://schemas.openxmlformats.org/officeDocument/2006/relationships/hyperlink" Target="https://hrt-holds.com/images/products/6492/11411_2.jpg" TargetMode="External"/><Relationship Id="rId161" Type="http://schemas.openxmlformats.org/officeDocument/2006/relationships/hyperlink" Target="https://holdtopia.com/Holds/Details?id=11860&amp;showInventory=false" TargetMode="External"/><Relationship Id="rId166" Type="http://schemas.openxmlformats.org/officeDocument/2006/relationships/hyperlink" Target="https://holdtopia.com/Holds/Details?id=11855&amp;showInventory=false" TargetMode="External"/><Relationship Id="rId1" Type="http://schemas.openxmlformats.org/officeDocument/2006/relationships/hyperlink" Target="https://hrt-holds.com/page/colors" TargetMode="External"/><Relationship Id="rId6" Type="http://schemas.openxmlformats.org/officeDocument/2006/relationships/hyperlink" Target="http://hrt-holds.com/hrt/Colors/Pastel%20Orange.jpg" TargetMode="External"/><Relationship Id="rId23" Type="http://schemas.openxmlformats.org/officeDocument/2006/relationships/hyperlink" Target="https://hrt-holds.com/images/products/6204/10269%203.jpg" TargetMode="External"/><Relationship Id="rId28" Type="http://schemas.openxmlformats.org/officeDocument/2006/relationships/hyperlink" Target="https://hrt-holds.com/images/products/6209/10276%202.jpg" TargetMode="External"/><Relationship Id="rId49" Type="http://schemas.openxmlformats.org/officeDocument/2006/relationships/hyperlink" Target="https://hrt-holds.com/images/products/6270/13653%203.jpg" TargetMode="External"/><Relationship Id="rId114" Type="http://schemas.openxmlformats.org/officeDocument/2006/relationships/hyperlink" Target="https://hrt-holds.com/images/products/6461/12404_2.jpg" TargetMode="External"/><Relationship Id="rId119" Type="http://schemas.openxmlformats.org/officeDocument/2006/relationships/hyperlink" Target="https://hrt-holds.com/images/products/6466/13634_2.jpg" TargetMode="External"/><Relationship Id="rId44" Type="http://schemas.openxmlformats.org/officeDocument/2006/relationships/hyperlink" Target="https://hrt-holds.com/images/products/6254/12366%203.jpg" TargetMode="External"/><Relationship Id="rId60" Type="http://schemas.openxmlformats.org/officeDocument/2006/relationships/hyperlink" Target="https://hrt-holds.com/images/products/6281/13664%203.jpg" TargetMode="External"/><Relationship Id="rId65" Type="http://schemas.openxmlformats.org/officeDocument/2006/relationships/hyperlink" Target="https://hrt-holds.com/images/products/6443/12360%202.jpg" TargetMode="External"/><Relationship Id="rId81" Type="http://schemas.openxmlformats.org/officeDocument/2006/relationships/hyperlink" Target="https://hrt-holds.com/images/products/6311/11300_2.jpg" TargetMode="External"/><Relationship Id="rId86" Type="http://schemas.openxmlformats.org/officeDocument/2006/relationships/hyperlink" Target="https://hrt-holds.com/images/products/6433/11287%202.jpg" TargetMode="External"/><Relationship Id="rId130" Type="http://schemas.openxmlformats.org/officeDocument/2006/relationships/hyperlink" Target="https://hrt-holds.com/images/products/6477/10326_2.jpg" TargetMode="External"/><Relationship Id="rId135" Type="http://schemas.openxmlformats.org/officeDocument/2006/relationships/hyperlink" Target="https://hrt-holds.com/images/products/6481/10330_2.jpg" TargetMode="External"/><Relationship Id="rId151" Type="http://schemas.openxmlformats.org/officeDocument/2006/relationships/hyperlink" Target="https://hrt-holds.com/images/products/6498/13541_3.jpg" TargetMode="External"/><Relationship Id="rId156" Type="http://schemas.openxmlformats.org/officeDocument/2006/relationships/hyperlink" Target="https://hrt-holds.com/images/products/6503/13546_2.jpg" TargetMode="External"/><Relationship Id="rId13" Type="http://schemas.openxmlformats.org/officeDocument/2006/relationships/hyperlink" Target="http://hrt-holds.com/hrt/Colors/Fluoro%20pink.jpg" TargetMode="External"/><Relationship Id="rId18" Type="http://schemas.openxmlformats.org/officeDocument/2006/relationships/hyperlink" Target="https://hrt-holds.com/images/products/6199/10264%202.jpg" TargetMode="External"/><Relationship Id="rId39" Type="http://schemas.openxmlformats.org/officeDocument/2006/relationships/hyperlink" Target="https://www.youtube.com/watch?v=fiE6VSjsTCU&amp;list=PLf749hPa2kQ89XOxv6WrVa8Q8dQ5MUugF" TargetMode="External"/><Relationship Id="rId109" Type="http://schemas.openxmlformats.org/officeDocument/2006/relationships/hyperlink" Target="https://hrt-holds.com/images/products/6437/11324%202.jpg" TargetMode="External"/><Relationship Id="rId34" Type="http://schemas.openxmlformats.org/officeDocument/2006/relationships/hyperlink" Target="https://hrt-holds.com/images/products/6215/10283%203.jpg" TargetMode="External"/><Relationship Id="rId50" Type="http://schemas.openxmlformats.org/officeDocument/2006/relationships/hyperlink" Target="https://hrt-holds.com/images/products/6271/13654%203.jpg" TargetMode="External"/><Relationship Id="rId55" Type="http://schemas.openxmlformats.org/officeDocument/2006/relationships/hyperlink" Target="https://hrt-holds.com/images/products/6276/13659%203.jpg" TargetMode="External"/><Relationship Id="rId76" Type="http://schemas.openxmlformats.org/officeDocument/2006/relationships/hyperlink" Target="https://hrt-holds.com/images/products/6306/11295_3.jpg" TargetMode="External"/><Relationship Id="rId97" Type="http://schemas.openxmlformats.org/officeDocument/2006/relationships/hyperlink" Target="https://hrt-holds.com/images/products/6439/11371%202.jpg" TargetMode="External"/><Relationship Id="rId104" Type="http://schemas.openxmlformats.org/officeDocument/2006/relationships/hyperlink" Target="https://hrt-holds.com/images/products/6453/13674%202.jpg" TargetMode="External"/><Relationship Id="rId120" Type="http://schemas.openxmlformats.org/officeDocument/2006/relationships/hyperlink" Target="https://hrt-holds.com/images/products/6467/13635_2.jpg" TargetMode="External"/><Relationship Id="rId125" Type="http://schemas.openxmlformats.org/officeDocument/2006/relationships/hyperlink" Target="https://hrt-holds.com/images/products/6472/13534_4.jpg" TargetMode="External"/><Relationship Id="rId141" Type="http://schemas.openxmlformats.org/officeDocument/2006/relationships/hyperlink" Target="https://hrt-holds.com/images/products/6488/11333_2.jpg" TargetMode="External"/><Relationship Id="rId146" Type="http://schemas.openxmlformats.org/officeDocument/2006/relationships/hyperlink" Target="https://hrt-holds.com/images/products/6493/11412_2.jpg" TargetMode="External"/><Relationship Id="rId167" Type="http://schemas.openxmlformats.org/officeDocument/2006/relationships/hyperlink" Target="https://holdtopia.com/Holds/Details?id=11854&amp;showInventory=false" TargetMode="External"/><Relationship Id="rId7" Type="http://schemas.openxmlformats.org/officeDocument/2006/relationships/hyperlink" Target="http://hrt-holds.com/hrt/Colors/Sky%20blue.jpg" TargetMode="External"/><Relationship Id="rId71" Type="http://schemas.openxmlformats.org/officeDocument/2006/relationships/hyperlink" Target="https://hrt-holds.com/images/products/6301/12290_2.jpg" TargetMode="External"/><Relationship Id="rId92" Type="http://schemas.openxmlformats.org/officeDocument/2006/relationships/hyperlink" Target="https://hrt-holds.com/images/products/6430/10325%202.jpg" TargetMode="External"/><Relationship Id="rId162" Type="http://schemas.openxmlformats.org/officeDocument/2006/relationships/hyperlink" Target="https://holdtopia.com/Holds/Details?id=11859&amp;showInventory=false" TargetMode="External"/><Relationship Id="rId2" Type="http://schemas.openxmlformats.org/officeDocument/2006/relationships/hyperlink" Target="http://hrt-holds.com/hrt/Colors/Traffic%20white.jpg" TargetMode="External"/><Relationship Id="rId29" Type="http://schemas.openxmlformats.org/officeDocument/2006/relationships/hyperlink" Target="https://hrt-holds.com/images/products/6210/10277%202.jpg" TargetMode="External"/><Relationship Id="rId24" Type="http://schemas.openxmlformats.org/officeDocument/2006/relationships/hyperlink" Target="https://hrt-holds.com/images/products/6205/10270%202.jpg" TargetMode="External"/><Relationship Id="rId40" Type="http://schemas.openxmlformats.org/officeDocument/2006/relationships/hyperlink" Target="https://hrt-holds.com/images/products/6250/12361%202.jpg" TargetMode="External"/><Relationship Id="rId45" Type="http://schemas.openxmlformats.org/officeDocument/2006/relationships/hyperlink" Target="https://hrt-holds.com/images/products/6255/12368%203.jpg" TargetMode="External"/><Relationship Id="rId66" Type="http://schemas.openxmlformats.org/officeDocument/2006/relationships/hyperlink" Target="https://hrt-holds.com/images/products/6444/12363%202.jpg" TargetMode="External"/><Relationship Id="rId87" Type="http://schemas.openxmlformats.org/officeDocument/2006/relationships/hyperlink" Target="https://hrt-holds.com/images/products/6432/11286%202.jpg" TargetMode="External"/><Relationship Id="rId110" Type="http://schemas.openxmlformats.org/officeDocument/2006/relationships/hyperlink" Target="https://hrt-holds.com/images/products/6436/11323%202.jpg" TargetMode="External"/><Relationship Id="rId115" Type="http://schemas.openxmlformats.org/officeDocument/2006/relationships/hyperlink" Target="https://hrt-holds.com/images/products/6462/11408_2.jpg" TargetMode="External"/><Relationship Id="rId131" Type="http://schemas.openxmlformats.org/officeDocument/2006/relationships/hyperlink" Target="https://hrt-holds.com/images/products/6478/10327_2.jpg" TargetMode="External"/><Relationship Id="rId136" Type="http://schemas.openxmlformats.org/officeDocument/2006/relationships/hyperlink" Target="https://hrt-holds.com/images/products/6482/10331_2.jpg" TargetMode="External"/><Relationship Id="rId157" Type="http://schemas.openxmlformats.org/officeDocument/2006/relationships/hyperlink" Target="https://hrt-holds.com/images/products/6504/13547_3.jpg" TargetMode="External"/><Relationship Id="rId61" Type="http://schemas.openxmlformats.org/officeDocument/2006/relationships/hyperlink" Target="https://hrt-holds.com/images/products/6282/13665%203.jpg" TargetMode="External"/><Relationship Id="rId82" Type="http://schemas.openxmlformats.org/officeDocument/2006/relationships/hyperlink" Target="https://hrt-holds.com/images/products/6312/11301_2.jpg" TargetMode="External"/><Relationship Id="rId152" Type="http://schemas.openxmlformats.org/officeDocument/2006/relationships/hyperlink" Target="https://hrt-holds.com/images/products/6499/13542_2.jpg" TargetMode="External"/><Relationship Id="rId19" Type="http://schemas.openxmlformats.org/officeDocument/2006/relationships/hyperlink" Target="https://hrt-holds.com/images/products/6200/10265%202.jpg" TargetMode="External"/><Relationship Id="rId14" Type="http://schemas.openxmlformats.org/officeDocument/2006/relationships/hyperlink" Target="https://hrt-holds.com/images/products/6195/10260%202.jpg" TargetMode="External"/><Relationship Id="rId30" Type="http://schemas.openxmlformats.org/officeDocument/2006/relationships/hyperlink" Target="https://hrt-holds.com/images/products/6211/10278%202.jpg" TargetMode="External"/><Relationship Id="rId35" Type="http://schemas.openxmlformats.org/officeDocument/2006/relationships/hyperlink" Target="https://hrt-holds.com/images/products/6216/10284%202.jpg" TargetMode="External"/><Relationship Id="rId56" Type="http://schemas.openxmlformats.org/officeDocument/2006/relationships/hyperlink" Target="https://hrt-holds.com/images/products/6277/13660%203.jpg" TargetMode="External"/><Relationship Id="rId77" Type="http://schemas.openxmlformats.org/officeDocument/2006/relationships/hyperlink" Target="https://hrt-holds.com/images/products/6307/11296_2.jpg" TargetMode="External"/><Relationship Id="rId100" Type="http://schemas.openxmlformats.org/officeDocument/2006/relationships/hyperlink" Target="https://hrt-holds.com/images/products/6449/13670%202.jpg" TargetMode="External"/><Relationship Id="rId105" Type="http://schemas.openxmlformats.org/officeDocument/2006/relationships/hyperlink" Target="https://hrt-holds.com/images/products/6454/13675%202.jpg" TargetMode="External"/><Relationship Id="rId126" Type="http://schemas.openxmlformats.org/officeDocument/2006/relationships/hyperlink" Target="https://hrt-holds.com/images/products/6473/13535_4.jpg" TargetMode="External"/><Relationship Id="rId147" Type="http://schemas.openxmlformats.org/officeDocument/2006/relationships/hyperlink" Target="https://hrt-holds.com/images/products/6494/11413_2.jpg" TargetMode="External"/><Relationship Id="rId168" Type="http://schemas.openxmlformats.org/officeDocument/2006/relationships/drawing" Target="../drawings/drawing2.xml"/><Relationship Id="rId8" Type="http://schemas.openxmlformats.org/officeDocument/2006/relationships/hyperlink" Target="http://hrt-holds.com/hrt/Colors/Silver%20grey.jpg" TargetMode="External"/><Relationship Id="rId51" Type="http://schemas.openxmlformats.org/officeDocument/2006/relationships/hyperlink" Target="https://hrt-holds.com/images/products/6272/13655%204.jpg" TargetMode="External"/><Relationship Id="rId72" Type="http://schemas.openxmlformats.org/officeDocument/2006/relationships/hyperlink" Target="https://hrt-holds.com/images/products/6302/12291_2.jpg" TargetMode="External"/><Relationship Id="rId93" Type="http://schemas.openxmlformats.org/officeDocument/2006/relationships/hyperlink" Target="https://hrt-holds.com/images/products/6442/11377%202.jpg" TargetMode="External"/><Relationship Id="rId98" Type="http://schemas.openxmlformats.org/officeDocument/2006/relationships/hyperlink" Target="https://hrt-holds.com/images/products/6429/10322%202.jpg" TargetMode="External"/><Relationship Id="rId121" Type="http://schemas.openxmlformats.org/officeDocument/2006/relationships/hyperlink" Target="https://hrt-holds.com/images/products/6468/13636_2.jpg" TargetMode="External"/><Relationship Id="rId142" Type="http://schemas.openxmlformats.org/officeDocument/2006/relationships/hyperlink" Target="https://hrt-holds.com/images/products/6489/11339_2.jpg" TargetMode="External"/><Relationship Id="rId163" Type="http://schemas.openxmlformats.org/officeDocument/2006/relationships/hyperlink" Target="https://holdtopia.com/Holds/Details?id=11858&amp;showInventory=false" TargetMode="External"/><Relationship Id="rId3" Type="http://schemas.openxmlformats.org/officeDocument/2006/relationships/hyperlink" Target="http://hrt-holds.com/hrt/Colors/Traffic%20yellow.jpg" TargetMode="External"/><Relationship Id="rId25" Type="http://schemas.openxmlformats.org/officeDocument/2006/relationships/hyperlink" Target="https://hrt-holds.com/images/products/6206/10271%202.jpg" TargetMode="External"/><Relationship Id="rId46" Type="http://schemas.openxmlformats.org/officeDocument/2006/relationships/hyperlink" Target="https://hrt-holds.com/images/products/6256/12369%203.jpg" TargetMode="External"/><Relationship Id="rId67" Type="http://schemas.openxmlformats.org/officeDocument/2006/relationships/hyperlink" Target="https://hrt-holds.com/images/products/6445/12370%202.jpg" TargetMode="External"/><Relationship Id="rId116" Type="http://schemas.openxmlformats.org/officeDocument/2006/relationships/hyperlink" Target="https://hrt-holds.com/images/products/6463/13631_2.jpg" TargetMode="External"/><Relationship Id="rId137" Type="http://schemas.openxmlformats.org/officeDocument/2006/relationships/hyperlink" Target="https://hrt-holds.com/images/products/6484/10336_2.jpg" TargetMode="External"/><Relationship Id="rId158" Type="http://schemas.openxmlformats.org/officeDocument/2006/relationships/hyperlink" Target="https://hrt-holds.com/images/products/6505/13548_3.jpg" TargetMode="External"/><Relationship Id="rId20" Type="http://schemas.openxmlformats.org/officeDocument/2006/relationships/hyperlink" Target="https://hrt-holds.com/images/products/6201/10266%203.jpg" TargetMode="External"/><Relationship Id="rId41" Type="http://schemas.openxmlformats.org/officeDocument/2006/relationships/hyperlink" Target="https://hrt-holds.com/images/products/6251/12362%203.jpg" TargetMode="External"/><Relationship Id="rId62" Type="http://schemas.openxmlformats.org/officeDocument/2006/relationships/hyperlink" Target="https://hrt-holds.com/images/products/6283/13666%203.jpg" TargetMode="External"/><Relationship Id="rId83" Type="http://schemas.openxmlformats.org/officeDocument/2006/relationships/hyperlink" Target="https://hrt-holds.com/images/products/6313/11302_2.jpg" TargetMode="External"/><Relationship Id="rId88" Type="http://schemas.openxmlformats.org/officeDocument/2006/relationships/hyperlink" Target="https://hrt-holds.com/images/products/6431/11285%202.jpg" TargetMode="External"/><Relationship Id="rId111" Type="http://schemas.openxmlformats.org/officeDocument/2006/relationships/hyperlink" Target="https://hrt-holds.com/images/products/6458/12400_3.jpg" TargetMode="External"/><Relationship Id="rId132" Type="http://schemas.openxmlformats.org/officeDocument/2006/relationships/hyperlink" Target="https://hrt-holds.com/images/products/6480/11328_2.jpg" TargetMode="External"/><Relationship Id="rId153" Type="http://schemas.openxmlformats.org/officeDocument/2006/relationships/hyperlink" Target="https://hrt-holds.com/images/products/6500/13543_2.jpg" TargetMode="External"/><Relationship Id="rId15" Type="http://schemas.openxmlformats.org/officeDocument/2006/relationships/hyperlink" Target="https://hrt-holds.com/images/products/6196/10261%203.jpg" TargetMode="External"/><Relationship Id="rId36" Type="http://schemas.openxmlformats.org/officeDocument/2006/relationships/hyperlink" Target="https://hrt-holds.com/images/products/6294/11273%203.jpg" TargetMode="External"/><Relationship Id="rId57" Type="http://schemas.openxmlformats.org/officeDocument/2006/relationships/hyperlink" Target="https://hrt-holds.com/images/products/6278/13661%203.jpg" TargetMode="External"/><Relationship Id="rId106" Type="http://schemas.openxmlformats.org/officeDocument/2006/relationships/hyperlink" Target="https://hrt-holds.com/images/products/6455/13676%202.jpg" TargetMode="External"/><Relationship Id="rId127" Type="http://schemas.openxmlformats.org/officeDocument/2006/relationships/hyperlink" Target="https://hrt-holds.com/images/products/6474/13536_4.jpg" TargetMode="External"/><Relationship Id="rId10" Type="http://schemas.openxmlformats.org/officeDocument/2006/relationships/hyperlink" Target="http://hrt-holds.com/hrt/Colors/Signal%20violet.jpg" TargetMode="External"/><Relationship Id="rId31" Type="http://schemas.openxmlformats.org/officeDocument/2006/relationships/hyperlink" Target="https://hrt-holds.com/hrt/hrt_by_artist/julius_kerscher/qnightship-jugs_m" TargetMode="External"/><Relationship Id="rId52" Type="http://schemas.openxmlformats.org/officeDocument/2006/relationships/hyperlink" Target="https://hrt-holds.com/images/products/6273/13656%203.jpg" TargetMode="External"/><Relationship Id="rId73" Type="http://schemas.openxmlformats.org/officeDocument/2006/relationships/hyperlink" Target="https://hrt-holds.com/images/products/6303/12292_2.jpg" TargetMode="External"/><Relationship Id="rId78" Type="http://schemas.openxmlformats.org/officeDocument/2006/relationships/hyperlink" Target="https://hrt-holds.com/images/products/6308/11297_2.jpg" TargetMode="External"/><Relationship Id="rId94" Type="http://schemas.openxmlformats.org/officeDocument/2006/relationships/hyperlink" Target="https://hrt-holds.com/images/products/6441/11374%202.jpg" TargetMode="External"/><Relationship Id="rId99" Type="http://schemas.openxmlformats.org/officeDocument/2006/relationships/hyperlink" Target="https://hrt-holds.com/images/products/6286/13669%203.jpg" TargetMode="External"/><Relationship Id="rId101" Type="http://schemas.openxmlformats.org/officeDocument/2006/relationships/hyperlink" Target="https://hrt-holds.com/images/products/6450/13671%202.jpg" TargetMode="External"/><Relationship Id="rId122" Type="http://schemas.openxmlformats.org/officeDocument/2006/relationships/hyperlink" Target="https://hrt-holds.com/images/products/6469/13531_2.jpg" TargetMode="External"/><Relationship Id="rId143" Type="http://schemas.openxmlformats.org/officeDocument/2006/relationships/hyperlink" Target="https://hrt-holds.com/images/products/6490/11409_2.jpg" TargetMode="External"/><Relationship Id="rId148" Type="http://schemas.openxmlformats.org/officeDocument/2006/relationships/hyperlink" Target="https://hrt-holds.com/images/products/6495/11418_2.jpg" TargetMode="External"/><Relationship Id="rId164" Type="http://schemas.openxmlformats.org/officeDocument/2006/relationships/hyperlink" Target="https://holdtopia.com/Holds/Details?id=11857&amp;showInventory=false" TargetMode="External"/><Relationship Id="rId169" Type="http://schemas.openxmlformats.org/officeDocument/2006/relationships/vmlDrawing" Target="../drawings/vmlDrawing1.vml"/><Relationship Id="rId4" Type="http://schemas.openxmlformats.org/officeDocument/2006/relationships/hyperlink" Target="http://hrt-holds.com/hrt/Colors/Leaf%20green.jpg" TargetMode="External"/><Relationship Id="rId9" Type="http://schemas.openxmlformats.org/officeDocument/2006/relationships/hyperlink" Target="http://hrt-holds.com/hrt/Colors/Jet%20black.jpg" TargetMode="External"/><Relationship Id="rId26" Type="http://schemas.openxmlformats.org/officeDocument/2006/relationships/hyperlink" Target="https://hrt-holds.com/images/products/6207/10272%202.jpg" TargetMode="External"/><Relationship Id="rId47" Type="http://schemas.openxmlformats.org/officeDocument/2006/relationships/hyperlink" Target="https://hrt-holds.com/images/products/6268/13651%203.jpg" TargetMode="External"/><Relationship Id="rId68" Type="http://schemas.openxmlformats.org/officeDocument/2006/relationships/hyperlink" Target="https://hrt-holds.com/images/products/6447/12375%202.jpg" TargetMode="External"/><Relationship Id="rId89" Type="http://schemas.openxmlformats.org/officeDocument/2006/relationships/hyperlink" Target="https://hrt-holds.com/images/products/6434/11288%202.jpg" TargetMode="External"/><Relationship Id="rId112" Type="http://schemas.openxmlformats.org/officeDocument/2006/relationships/hyperlink" Target="https://hrt-holds.com/images/products/6459/12401_2.jpg" TargetMode="External"/><Relationship Id="rId133" Type="http://schemas.openxmlformats.org/officeDocument/2006/relationships/hyperlink" Target="https://hrt-holds.com/images/products/6479/10329_2.jpg" TargetMode="External"/><Relationship Id="rId154" Type="http://schemas.openxmlformats.org/officeDocument/2006/relationships/hyperlink" Target="https://hrt-holds.com/images/products/6501/13544_3.jpg" TargetMode="External"/><Relationship Id="rId16" Type="http://schemas.openxmlformats.org/officeDocument/2006/relationships/hyperlink" Target="https://hrt-holds.com/images/products/6197/10262%202.jpg" TargetMode="External"/><Relationship Id="rId37" Type="http://schemas.openxmlformats.org/officeDocument/2006/relationships/hyperlink" Target="https://hrt-holds.com/images/products/6295/11274%203.jpg" TargetMode="External"/><Relationship Id="rId58" Type="http://schemas.openxmlformats.org/officeDocument/2006/relationships/hyperlink" Target="https://hrt-holds.com/images/products/6279/13662%203.jpg" TargetMode="External"/><Relationship Id="rId79" Type="http://schemas.openxmlformats.org/officeDocument/2006/relationships/hyperlink" Target="https://hrt-holds.com/images/products/6309/11298_2.jpg" TargetMode="External"/><Relationship Id="rId102" Type="http://schemas.openxmlformats.org/officeDocument/2006/relationships/hyperlink" Target="https://hrt-holds.com/images/products/6451/13672%202.jpg" TargetMode="External"/><Relationship Id="rId123" Type="http://schemas.openxmlformats.org/officeDocument/2006/relationships/hyperlink" Target="https://hrt-holds.com/images/products/6470/13532_2.jpg" TargetMode="External"/><Relationship Id="rId144" Type="http://schemas.openxmlformats.org/officeDocument/2006/relationships/hyperlink" Target="https://hrt-holds.com/images/products/6491/11410_2.jpg" TargetMode="External"/><Relationship Id="rId90" Type="http://schemas.openxmlformats.org/officeDocument/2006/relationships/hyperlink" Target="https://hrt-holds.com/images/products/6435/11289%202.jpg" TargetMode="External"/><Relationship Id="rId165" Type="http://schemas.openxmlformats.org/officeDocument/2006/relationships/hyperlink" Target="https://holdtopia.com/Holds/Details?id=11856&amp;showInventory=false" TargetMode="External"/><Relationship Id="rId27" Type="http://schemas.openxmlformats.org/officeDocument/2006/relationships/hyperlink" Target="https://hrt-holds.com/images/products/6208/10275%202.jpg" TargetMode="External"/><Relationship Id="rId48" Type="http://schemas.openxmlformats.org/officeDocument/2006/relationships/hyperlink" Target="https://hrt-holds.com/images/products/6269/13652%203.jpg" TargetMode="External"/><Relationship Id="rId69" Type="http://schemas.openxmlformats.org/officeDocument/2006/relationships/hyperlink" Target="https://hrt-holds.com/images/products/6448/12376%202.jpg" TargetMode="External"/><Relationship Id="rId113" Type="http://schemas.openxmlformats.org/officeDocument/2006/relationships/hyperlink" Target="https://hrt-holds.com/images/products/6460/12403_2.jpg" TargetMode="External"/><Relationship Id="rId134" Type="http://schemas.openxmlformats.org/officeDocument/2006/relationships/hyperlink" Target="https://hrt-holds.com/images/products/6483/10335_2.jpg" TargetMode="External"/><Relationship Id="rId80" Type="http://schemas.openxmlformats.org/officeDocument/2006/relationships/hyperlink" Target="https://hrt-holds.com/images/products/6310/11299_2.jpg" TargetMode="External"/><Relationship Id="rId155" Type="http://schemas.openxmlformats.org/officeDocument/2006/relationships/hyperlink" Target="https://hrt-holds.com/images/products/6502/13545_3.jpg" TargetMode="External"/><Relationship Id="rId17" Type="http://schemas.openxmlformats.org/officeDocument/2006/relationships/hyperlink" Target="https://hrt-holds.com/images/products/6198/10263%202.jpg" TargetMode="External"/><Relationship Id="rId38" Type="http://schemas.openxmlformats.org/officeDocument/2006/relationships/hyperlink" Target="https://hrt-holds.com/images/products/6296/11279%203.jpg" TargetMode="External"/><Relationship Id="rId59" Type="http://schemas.openxmlformats.org/officeDocument/2006/relationships/hyperlink" Target="https://hrt-holds.com/images/products/6280/13663%203.jpg" TargetMode="External"/><Relationship Id="rId103" Type="http://schemas.openxmlformats.org/officeDocument/2006/relationships/hyperlink" Target="https://hrt-holds.com/images/products/6452/13673%202.jpg" TargetMode="External"/><Relationship Id="rId124" Type="http://schemas.openxmlformats.org/officeDocument/2006/relationships/hyperlink" Target="https://hrt-holds.com/images/products/6471/13533_2.jpg"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hrt-holds.com/images/products/5759/10091.jpg" TargetMode="External"/><Relationship Id="rId21" Type="http://schemas.openxmlformats.org/officeDocument/2006/relationships/hyperlink" Target="http://hrt-holds.com/images/products/5747/10042.jpg" TargetMode="External"/><Relationship Id="rId42" Type="http://schemas.openxmlformats.org/officeDocument/2006/relationships/hyperlink" Target="http://hrt-holds.com/images/products/5782/10228.jpg" TargetMode="External"/><Relationship Id="rId47" Type="http://schemas.openxmlformats.org/officeDocument/2006/relationships/hyperlink" Target="http://hrt-holds.com/images/products/5793/10512.jpg" TargetMode="External"/><Relationship Id="rId63" Type="http://schemas.openxmlformats.org/officeDocument/2006/relationships/hyperlink" Target="http://hrt-holds.com/images/products/5679/10067.jpg" TargetMode="External"/><Relationship Id="rId68" Type="http://schemas.openxmlformats.org/officeDocument/2006/relationships/hyperlink" Target="http://hrt-holds.com/images/products/5684/10064.jpg" TargetMode="External"/><Relationship Id="rId84" Type="http://schemas.openxmlformats.org/officeDocument/2006/relationships/hyperlink" Target="http://hrt-holds.com/images/products/5700/10080.jpg" TargetMode="External"/><Relationship Id="rId89" Type="http://schemas.openxmlformats.org/officeDocument/2006/relationships/hyperlink" Target="http://hrt-holds.com/images/products/5705/10085.jpg" TargetMode="External"/><Relationship Id="rId16" Type="http://schemas.openxmlformats.org/officeDocument/2006/relationships/hyperlink" Target="http://hrt-holds.com/images/products/5737/10031.jpg" TargetMode="External"/><Relationship Id="rId11" Type="http://schemas.openxmlformats.org/officeDocument/2006/relationships/hyperlink" Target="http://hrt-holds.com/images/products/5724/10016.jpg" TargetMode="External"/><Relationship Id="rId32" Type="http://schemas.openxmlformats.org/officeDocument/2006/relationships/hyperlink" Target="http://hrt-holds.com/images/products/5770/10216.jpg" TargetMode="External"/><Relationship Id="rId37" Type="http://schemas.openxmlformats.org/officeDocument/2006/relationships/hyperlink" Target="http://hrt-holds.com/images/products/5777/10223.jpg" TargetMode="External"/><Relationship Id="rId53" Type="http://schemas.openxmlformats.org/officeDocument/2006/relationships/hyperlink" Target="http://hrt-holds.com/images/products/5808/10251.jpg" TargetMode="External"/><Relationship Id="rId58" Type="http://schemas.openxmlformats.org/officeDocument/2006/relationships/hyperlink" Target="http://hrt-holds.com/images/products/5674/10055.jpg" TargetMode="External"/><Relationship Id="rId74" Type="http://schemas.openxmlformats.org/officeDocument/2006/relationships/hyperlink" Target="http://hrt-holds.com/images/products/5690/10070.jpg" TargetMode="External"/><Relationship Id="rId79" Type="http://schemas.openxmlformats.org/officeDocument/2006/relationships/hyperlink" Target="http://hrt-holds.com/images/products/5695/10075.jpg" TargetMode="External"/><Relationship Id="rId5" Type="http://schemas.openxmlformats.org/officeDocument/2006/relationships/hyperlink" Target="http://hrt-holds.com/images/products/5713/10005.jpg" TargetMode="External"/><Relationship Id="rId90" Type="http://schemas.openxmlformats.org/officeDocument/2006/relationships/hyperlink" Target="http://hrt-holds.com/images/products/5706/10086.jpg" TargetMode="External"/><Relationship Id="rId95" Type="http://schemas.openxmlformats.org/officeDocument/2006/relationships/hyperlink" Target="https://hrt-holds.com/page/colors" TargetMode="External"/><Relationship Id="rId22" Type="http://schemas.openxmlformats.org/officeDocument/2006/relationships/hyperlink" Target="http://hrt-holds.com/images/products/5752/10047.jpg" TargetMode="External"/><Relationship Id="rId27" Type="http://schemas.openxmlformats.org/officeDocument/2006/relationships/hyperlink" Target="http://hrt-holds.com/images/products/5760/10092.jpg" TargetMode="External"/><Relationship Id="rId43" Type="http://schemas.openxmlformats.org/officeDocument/2006/relationships/hyperlink" Target="http://hrt-holds.com/images/products/5786/10232.jpg" TargetMode="External"/><Relationship Id="rId48" Type="http://schemas.openxmlformats.org/officeDocument/2006/relationships/hyperlink" Target="http://hrt-holds.com/images/products/5794/10237.jpg" TargetMode="External"/><Relationship Id="rId64" Type="http://schemas.openxmlformats.org/officeDocument/2006/relationships/hyperlink" Target="http://hrt-holds.com/images/products/5680/10068.jpg" TargetMode="External"/><Relationship Id="rId69" Type="http://schemas.openxmlformats.org/officeDocument/2006/relationships/hyperlink" Target="http://hrt-holds.com/images/products/5685/10059.jpg" TargetMode="External"/><Relationship Id="rId80" Type="http://schemas.openxmlformats.org/officeDocument/2006/relationships/hyperlink" Target="http://hrt-holds.com/images/products/5696/10076.jpg" TargetMode="External"/><Relationship Id="rId85" Type="http://schemas.openxmlformats.org/officeDocument/2006/relationships/hyperlink" Target="http://hrt-holds.com/images/products/5701/10081.jpg" TargetMode="External"/><Relationship Id="rId3" Type="http://schemas.openxmlformats.org/officeDocument/2006/relationships/hyperlink" Target="http://hrt-holds.com/images/products/5711/10003.jpg" TargetMode="External"/><Relationship Id="rId12" Type="http://schemas.openxmlformats.org/officeDocument/2006/relationships/hyperlink" Target="http://hrt-holds.com/images/products/5726/10018.jpg" TargetMode="External"/><Relationship Id="rId17" Type="http://schemas.openxmlformats.org/officeDocument/2006/relationships/hyperlink" Target="http://hrt-holds.com/images/products/5738/10032.jpg" TargetMode="External"/><Relationship Id="rId25" Type="http://schemas.openxmlformats.org/officeDocument/2006/relationships/hyperlink" Target="http://hrt-holds.com/images/products/5758/10090.jpg" TargetMode="External"/><Relationship Id="rId33" Type="http://schemas.openxmlformats.org/officeDocument/2006/relationships/hyperlink" Target="http://hrt-holds.com/images/products/5771/10217.jpg" TargetMode="External"/><Relationship Id="rId38" Type="http://schemas.openxmlformats.org/officeDocument/2006/relationships/hyperlink" Target="http://hrt-holds.com/images/products/5778/10224.jpg" TargetMode="External"/><Relationship Id="rId46" Type="http://schemas.openxmlformats.org/officeDocument/2006/relationships/hyperlink" Target="http://hrt-holds.com/images/products/5789/10235.jpg" TargetMode="External"/><Relationship Id="rId59" Type="http://schemas.openxmlformats.org/officeDocument/2006/relationships/hyperlink" Target="http://hrt-holds.com/images/products/5675/10056.jpg" TargetMode="External"/><Relationship Id="rId67" Type="http://schemas.openxmlformats.org/officeDocument/2006/relationships/hyperlink" Target="http://hrt-holds.com/images/products/5683/10063.jpg" TargetMode="External"/><Relationship Id="rId20" Type="http://schemas.openxmlformats.org/officeDocument/2006/relationships/hyperlink" Target="http://hrt-holds.com/images/products/5742/10036.jpg" TargetMode="External"/><Relationship Id="rId41" Type="http://schemas.openxmlformats.org/officeDocument/2006/relationships/hyperlink" Target="http://hrt-holds.com/images/products/5781/10227.jpg" TargetMode="External"/><Relationship Id="rId54" Type="http://schemas.openxmlformats.org/officeDocument/2006/relationships/hyperlink" Target="http://hrt-holds.com/images/products/5811/10254.jpg" TargetMode="External"/><Relationship Id="rId62" Type="http://schemas.openxmlformats.org/officeDocument/2006/relationships/hyperlink" Target="http://hrt-holds.com/images/products/5678/10094.jpg" TargetMode="External"/><Relationship Id="rId70" Type="http://schemas.openxmlformats.org/officeDocument/2006/relationships/hyperlink" Target="http://hrt-holds.com/images/products/5686/10060.jpg" TargetMode="External"/><Relationship Id="rId75" Type="http://schemas.openxmlformats.org/officeDocument/2006/relationships/hyperlink" Target="http://hrt-holds.com/images/products/5691/10071.jpg" TargetMode="External"/><Relationship Id="rId83" Type="http://schemas.openxmlformats.org/officeDocument/2006/relationships/hyperlink" Target="http://hrt-holds.com/images/products/5699/10079.jpg" TargetMode="External"/><Relationship Id="rId88" Type="http://schemas.openxmlformats.org/officeDocument/2006/relationships/hyperlink" Target="http://hrt-holds.com/images/products/5704/10084.jpg" TargetMode="External"/><Relationship Id="rId91" Type="http://schemas.openxmlformats.org/officeDocument/2006/relationships/hyperlink" Target="http://hrt-holds.com/images/products/5707/10087.jpg" TargetMode="External"/><Relationship Id="rId96" Type="http://schemas.openxmlformats.org/officeDocument/2006/relationships/printerSettings" Target="../printerSettings/printerSettings1.bin"/><Relationship Id="rId1" Type="http://schemas.openxmlformats.org/officeDocument/2006/relationships/hyperlink" Target="https://hrt-holds.com/page/colors" TargetMode="External"/><Relationship Id="rId6" Type="http://schemas.openxmlformats.org/officeDocument/2006/relationships/hyperlink" Target="http://hrt-holds.com/images/products/5714/10006.jpg" TargetMode="External"/><Relationship Id="rId15" Type="http://schemas.openxmlformats.org/officeDocument/2006/relationships/hyperlink" Target="http://hrt-holds.com/images/products/5735/10028.jpg" TargetMode="External"/><Relationship Id="rId23" Type="http://schemas.openxmlformats.org/officeDocument/2006/relationships/hyperlink" Target="http://hrt-holds.com/images/products/5755/10050.jpg" TargetMode="External"/><Relationship Id="rId28" Type="http://schemas.openxmlformats.org/officeDocument/2006/relationships/hyperlink" Target="http://hrt-holds.com/images/products/5761/10093.jpg" TargetMode="External"/><Relationship Id="rId36" Type="http://schemas.openxmlformats.org/officeDocument/2006/relationships/hyperlink" Target="http://hrt-holds.com/images/products/5776/10222.jpg" TargetMode="External"/><Relationship Id="rId49" Type="http://schemas.openxmlformats.org/officeDocument/2006/relationships/hyperlink" Target="http://hrt-holds.com/images/products/5795/10238.jpg" TargetMode="External"/><Relationship Id="rId57" Type="http://schemas.openxmlformats.org/officeDocument/2006/relationships/hyperlink" Target="http://hrt-holds.com/images/products/5673/10054.jpg" TargetMode="External"/><Relationship Id="rId10" Type="http://schemas.openxmlformats.org/officeDocument/2006/relationships/hyperlink" Target="http://hrt-holds.com/images/products/5723/10015.jpg" TargetMode="External"/><Relationship Id="rId31" Type="http://schemas.openxmlformats.org/officeDocument/2006/relationships/hyperlink" Target="http://hrt-holds.com/images/products/5768/10213w.jpg" TargetMode="External"/><Relationship Id="rId44" Type="http://schemas.openxmlformats.org/officeDocument/2006/relationships/hyperlink" Target="http://hrt-holds.com/images/products/5787/10233.jpg" TargetMode="External"/><Relationship Id="rId52" Type="http://schemas.openxmlformats.org/officeDocument/2006/relationships/hyperlink" Target="http://hrt-holds.com/images/products/5807/10250.jpg" TargetMode="External"/><Relationship Id="rId60" Type="http://schemas.openxmlformats.org/officeDocument/2006/relationships/hyperlink" Target="http://hrt-holds.com/images/products/5676/10057.jpg" TargetMode="External"/><Relationship Id="rId65" Type="http://schemas.openxmlformats.org/officeDocument/2006/relationships/hyperlink" Target="http://hrt-holds.com/images/products/5681/10065.jpg" TargetMode="External"/><Relationship Id="rId73" Type="http://schemas.openxmlformats.org/officeDocument/2006/relationships/hyperlink" Target="http://hrt-holds.com/images/products/5689/10069.jpg" TargetMode="External"/><Relationship Id="rId78" Type="http://schemas.openxmlformats.org/officeDocument/2006/relationships/hyperlink" Target="http://hrt-holds.com/images/products/5694/10074.jpg" TargetMode="External"/><Relationship Id="rId81" Type="http://schemas.openxmlformats.org/officeDocument/2006/relationships/hyperlink" Target="http://hrt-holds.com/images/products/5697/10077.jpg" TargetMode="External"/><Relationship Id="rId86" Type="http://schemas.openxmlformats.org/officeDocument/2006/relationships/hyperlink" Target="http://hrt-holds.com/images/products/5702/10082.jpg" TargetMode="External"/><Relationship Id="rId94" Type="http://schemas.openxmlformats.org/officeDocument/2006/relationships/hyperlink" Target="http://hrt-holds.com/images/products/5814/15101small%20and%20big.jpg" TargetMode="External"/><Relationship Id="rId99" Type="http://schemas.openxmlformats.org/officeDocument/2006/relationships/comments" Target="../comments2.xml"/><Relationship Id="rId4" Type="http://schemas.openxmlformats.org/officeDocument/2006/relationships/hyperlink" Target="http://hrt-holds.com/images/products/5712/10004.jpg" TargetMode="External"/><Relationship Id="rId9" Type="http://schemas.openxmlformats.org/officeDocument/2006/relationships/hyperlink" Target="http://hrt-holds.com/images/products/5720/10012.jpg" TargetMode="External"/><Relationship Id="rId13" Type="http://schemas.openxmlformats.org/officeDocument/2006/relationships/hyperlink" Target="http://hrt-holds.com/images/products/5727/10019.jpg" TargetMode="External"/><Relationship Id="rId18" Type="http://schemas.openxmlformats.org/officeDocument/2006/relationships/hyperlink" Target="http://hrt-holds.com/images/products/5740/10034.jpg" TargetMode="External"/><Relationship Id="rId39" Type="http://schemas.openxmlformats.org/officeDocument/2006/relationships/hyperlink" Target="http://hrt-holds.com/images/products/5779/10225.jpg" TargetMode="External"/><Relationship Id="rId34" Type="http://schemas.openxmlformats.org/officeDocument/2006/relationships/hyperlink" Target="http://hrt-holds.com/images/products/5773/10219.jpg" TargetMode="External"/><Relationship Id="rId50" Type="http://schemas.openxmlformats.org/officeDocument/2006/relationships/hyperlink" Target="http://hrt-holds.com/images/products/5796/10239.jpg" TargetMode="External"/><Relationship Id="rId55" Type="http://schemas.openxmlformats.org/officeDocument/2006/relationships/hyperlink" Target="http://hrt-holds.com/images/products/5671/10052.jpg" TargetMode="External"/><Relationship Id="rId76" Type="http://schemas.openxmlformats.org/officeDocument/2006/relationships/hyperlink" Target="http://hrt-holds.com/images/products/5692/10072.jpg" TargetMode="External"/><Relationship Id="rId97" Type="http://schemas.openxmlformats.org/officeDocument/2006/relationships/drawing" Target="../drawings/drawing3.xml"/><Relationship Id="rId7" Type="http://schemas.openxmlformats.org/officeDocument/2006/relationships/hyperlink" Target="http://hrt-holds.com/images/products/5716/10008.jpg" TargetMode="External"/><Relationship Id="rId71" Type="http://schemas.openxmlformats.org/officeDocument/2006/relationships/hyperlink" Target="http://hrt-holds.com/images/products/5687/10061.jpg" TargetMode="External"/><Relationship Id="rId92" Type="http://schemas.openxmlformats.org/officeDocument/2006/relationships/hyperlink" Target="http://hrt-holds.com/images/products/5708/10088.jpg" TargetMode="External"/><Relationship Id="rId2" Type="http://schemas.openxmlformats.org/officeDocument/2006/relationships/hyperlink" Target="http://hrt-holds.com/images/products/5709/10001.jpg" TargetMode="External"/><Relationship Id="rId29" Type="http://schemas.openxmlformats.org/officeDocument/2006/relationships/hyperlink" Target="http://hrt-holds.com/images/products/5765/10210.jpg" TargetMode="External"/><Relationship Id="rId24" Type="http://schemas.openxmlformats.org/officeDocument/2006/relationships/hyperlink" Target="http://hrt-holds.com/images/products/5757/10089.jpg" TargetMode="External"/><Relationship Id="rId40" Type="http://schemas.openxmlformats.org/officeDocument/2006/relationships/hyperlink" Target="http://hrt-holds.com/images/products/5780/10226.jpg" TargetMode="External"/><Relationship Id="rId45" Type="http://schemas.openxmlformats.org/officeDocument/2006/relationships/hyperlink" Target="http://hrt-holds.com/images/products/5788/10234.jpg" TargetMode="External"/><Relationship Id="rId66" Type="http://schemas.openxmlformats.org/officeDocument/2006/relationships/hyperlink" Target="http://hrt-holds.com/images/products/5682/10066.jpg" TargetMode="External"/><Relationship Id="rId87" Type="http://schemas.openxmlformats.org/officeDocument/2006/relationships/hyperlink" Target="http://hrt-holds.com/images/products/5703/10083.jpg" TargetMode="External"/><Relationship Id="rId61" Type="http://schemas.openxmlformats.org/officeDocument/2006/relationships/hyperlink" Target="http://hrt-holds.com/images/products/5677/10058.jpg" TargetMode="External"/><Relationship Id="rId82" Type="http://schemas.openxmlformats.org/officeDocument/2006/relationships/hyperlink" Target="http://hrt-holds.com/images/products/5698/10078.jpg" TargetMode="External"/><Relationship Id="rId19" Type="http://schemas.openxmlformats.org/officeDocument/2006/relationships/hyperlink" Target="http://hrt-holds.com/images/products/5741/10035.jpg" TargetMode="External"/><Relationship Id="rId14" Type="http://schemas.openxmlformats.org/officeDocument/2006/relationships/hyperlink" Target="http://hrt-holds.com/images/products/5731/10024.jpg" TargetMode="External"/><Relationship Id="rId30" Type="http://schemas.openxmlformats.org/officeDocument/2006/relationships/hyperlink" Target="http://hrt-holds.com/images/products/5767/10212.jpg" TargetMode="External"/><Relationship Id="rId35" Type="http://schemas.openxmlformats.org/officeDocument/2006/relationships/hyperlink" Target="http://hrt-holds.com/images/products/5775/10221.jpg" TargetMode="External"/><Relationship Id="rId56" Type="http://schemas.openxmlformats.org/officeDocument/2006/relationships/hyperlink" Target="http://hrt-holds.com/images/products/5672/10053.jpg" TargetMode="External"/><Relationship Id="rId77" Type="http://schemas.openxmlformats.org/officeDocument/2006/relationships/hyperlink" Target="http://hrt-holds.com/images/products/5693/10073.jpg" TargetMode="External"/><Relationship Id="rId8" Type="http://schemas.openxmlformats.org/officeDocument/2006/relationships/hyperlink" Target="http://hrt-holds.com/images/products/5719/10011.jpg" TargetMode="External"/><Relationship Id="rId51" Type="http://schemas.openxmlformats.org/officeDocument/2006/relationships/hyperlink" Target="http://hrt-holds.com/images/products/5800/10243.jpg" TargetMode="External"/><Relationship Id="rId72" Type="http://schemas.openxmlformats.org/officeDocument/2006/relationships/hyperlink" Target="http://hrt-holds.com/images/products/5688/10062.jpg" TargetMode="External"/><Relationship Id="rId93" Type="http://schemas.openxmlformats.org/officeDocument/2006/relationships/hyperlink" Target="http://hrt-holds.com/images/products/5813/15101small%20and%20big.jpg" TargetMode="External"/><Relationship Id="rId98"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3" Type="http://schemas.openxmlformats.org/officeDocument/2006/relationships/hyperlink" Target="http://hrt-holds.com/images/products/5737/10031.jpg" TargetMode="External"/><Relationship Id="rId18" Type="http://schemas.openxmlformats.org/officeDocument/2006/relationships/hyperlink" Target="http://hrt-holds.com/images/products/5752/10047.jpg" TargetMode="External"/><Relationship Id="rId26" Type="http://schemas.openxmlformats.org/officeDocument/2006/relationships/hyperlink" Target="http://hrt-holds.com/images/products/5692/10072.jpg" TargetMode="External"/><Relationship Id="rId39" Type="http://schemas.openxmlformats.org/officeDocument/2006/relationships/hyperlink" Target="http://hrt-holds.com/images/products/5773/10219.jpg" TargetMode="External"/><Relationship Id="rId21" Type="http://schemas.openxmlformats.org/officeDocument/2006/relationships/hyperlink" Target="http://hrt-holds.com/images/products/5677/10058.jpg" TargetMode="External"/><Relationship Id="rId34" Type="http://schemas.openxmlformats.org/officeDocument/2006/relationships/hyperlink" Target="http://hrt-holds.com/images/products/5765/10210.jpg" TargetMode="External"/><Relationship Id="rId42" Type="http://schemas.openxmlformats.org/officeDocument/2006/relationships/hyperlink" Target="http://hrt-holds.com/images/products/5776/10222.jpg" TargetMode="External"/><Relationship Id="rId47" Type="http://schemas.openxmlformats.org/officeDocument/2006/relationships/hyperlink" Target="http://hrt-holds.com/images/products/5781/10227.jpg" TargetMode="External"/><Relationship Id="rId50" Type="http://schemas.openxmlformats.org/officeDocument/2006/relationships/hyperlink" Target="http://hrt-holds.com/images/products/5787/10233.jpg" TargetMode="External"/><Relationship Id="rId55" Type="http://schemas.openxmlformats.org/officeDocument/2006/relationships/hyperlink" Target="http://hrt-holds.com/images/products/5800/10243.jpg" TargetMode="External"/><Relationship Id="rId63" Type="http://schemas.openxmlformats.org/officeDocument/2006/relationships/vmlDrawing" Target="../drawings/vmlDrawing3.vml"/><Relationship Id="rId7" Type="http://schemas.openxmlformats.org/officeDocument/2006/relationships/hyperlink" Target="http://hrt-holds.com/images/products/5720/10012.jpg" TargetMode="External"/><Relationship Id="rId2" Type="http://schemas.openxmlformats.org/officeDocument/2006/relationships/hyperlink" Target="http://hrt-holds.com/images/products/5711/10003.jpg" TargetMode="External"/><Relationship Id="rId16" Type="http://schemas.openxmlformats.org/officeDocument/2006/relationships/hyperlink" Target="http://hrt-holds.com/images/products/5742/10036.jpg" TargetMode="External"/><Relationship Id="rId29" Type="http://schemas.openxmlformats.org/officeDocument/2006/relationships/hyperlink" Target="http://hrt-holds.com/images/products/5706/10086.jpg" TargetMode="External"/><Relationship Id="rId11" Type="http://schemas.openxmlformats.org/officeDocument/2006/relationships/hyperlink" Target="http://hrt-holds.com/images/products/5731/10024.jpg" TargetMode="External"/><Relationship Id="rId24" Type="http://schemas.openxmlformats.org/officeDocument/2006/relationships/hyperlink" Target="http://hrt-holds.com/images/products/5689/10069.jpg" TargetMode="External"/><Relationship Id="rId32" Type="http://schemas.openxmlformats.org/officeDocument/2006/relationships/hyperlink" Target="http://hrt-holds.com/images/products/5758/10090.jpg" TargetMode="External"/><Relationship Id="rId37" Type="http://schemas.openxmlformats.org/officeDocument/2006/relationships/hyperlink" Target="http://hrt-holds.com/images/products/5770/10216.jpg" TargetMode="External"/><Relationship Id="rId40" Type="http://schemas.openxmlformats.org/officeDocument/2006/relationships/hyperlink" Target="http://hrt-holds.com/images/products/5774/10220.jpg" TargetMode="External"/><Relationship Id="rId45" Type="http://schemas.openxmlformats.org/officeDocument/2006/relationships/hyperlink" Target="http://hrt-holds.com/images/products/5779/10225.jpg" TargetMode="External"/><Relationship Id="rId53" Type="http://schemas.openxmlformats.org/officeDocument/2006/relationships/hyperlink" Target="http://hrt-holds.com/images/products/5795/10238.jpg" TargetMode="External"/><Relationship Id="rId58" Type="http://schemas.openxmlformats.org/officeDocument/2006/relationships/hyperlink" Target="http://hrt-holds.com/images/products/5816/10256.jpg" TargetMode="External"/><Relationship Id="rId5" Type="http://schemas.openxmlformats.org/officeDocument/2006/relationships/hyperlink" Target="http://hrt-holds.com/images/products/5716/10008.jpg" TargetMode="External"/><Relationship Id="rId61" Type="http://schemas.openxmlformats.org/officeDocument/2006/relationships/hyperlink" Target="https://hrt-holds.com/page/colors" TargetMode="External"/><Relationship Id="rId19" Type="http://schemas.openxmlformats.org/officeDocument/2006/relationships/hyperlink" Target="http://hrt-holds.com/images/products/5755/10050.jpg" TargetMode="External"/><Relationship Id="rId14" Type="http://schemas.openxmlformats.org/officeDocument/2006/relationships/hyperlink" Target="https://hrt-holds.com/images/products/5740/10034.jpg" TargetMode="External"/><Relationship Id="rId22" Type="http://schemas.openxmlformats.org/officeDocument/2006/relationships/hyperlink" Target="http://hrt-holds.com/images/products/5682/10066.jpg" TargetMode="External"/><Relationship Id="rId27" Type="http://schemas.openxmlformats.org/officeDocument/2006/relationships/hyperlink" Target="http://hrt-holds.com/images/products/5702/10082.jpg" TargetMode="External"/><Relationship Id="rId30" Type="http://schemas.openxmlformats.org/officeDocument/2006/relationships/hyperlink" Target="http://hrt-holds.com/images/products/5707/10087.jpg" TargetMode="External"/><Relationship Id="rId35" Type="http://schemas.openxmlformats.org/officeDocument/2006/relationships/hyperlink" Target="http://hrt-holds.com/images/products/5767/10212.jpg" TargetMode="External"/><Relationship Id="rId43" Type="http://schemas.openxmlformats.org/officeDocument/2006/relationships/hyperlink" Target="http://hrt-holds.com/images/products/5777/10223.jpg" TargetMode="External"/><Relationship Id="rId48" Type="http://schemas.openxmlformats.org/officeDocument/2006/relationships/hyperlink" Target="http://hrt-holds.com/images/products/5782/10228.jpg" TargetMode="External"/><Relationship Id="rId56" Type="http://schemas.openxmlformats.org/officeDocument/2006/relationships/hyperlink" Target="http://hrt-holds.com/images/products/5808/10251.jpg" TargetMode="External"/><Relationship Id="rId64" Type="http://schemas.openxmlformats.org/officeDocument/2006/relationships/comments" Target="../comments3.xml"/><Relationship Id="rId8" Type="http://schemas.openxmlformats.org/officeDocument/2006/relationships/hyperlink" Target="http://hrt-holds.com/images/products/5723/10015.jpg" TargetMode="External"/><Relationship Id="rId51" Type="http://schemas.openxmlformats.org/officeDocument/2006/relationships/hyperlink" Target="http://hrt-holds.com/images/products/5788/10234.jpg" TargetMode="External"/><Relationship Id="rId3" Type="http://schemas.openxmlformats.org/officeDocument/2006/relationships/hyperlink" Target="http://hrt-holds.com/images/products/5712/10004.jpg" TargetMode="External"/><Relationship Id="rId12" Type="http://schemas.openxmlformats.org/officeDocument/2006/relationships/hyperlink" Target="http://hrt-holds.com/images/products/5735/10028.jpg" TargetMode="External"/><Relationship Id="rId17" Type="http://schemas.openxmlformats.org/officeDocument/2006/relationships/hyperlink" Target="http://hrt-holds.com/images/products/5747/10042.jpg" TargetMode="External"/><Relationship Id="rId25" Type="http://schemas.openxmlformats.org/officeDocument/2006/relationships/hyperlink" Target="http://hrt-holds.com/images/products/5690/10070.jpg" TargetMode="External"/><Relationship Id="rId33" Type="http://schemas.openxmlformats.org/officeDocument/2006/relationships/hyperlink" Target="https://hrt-holds.com/images/products/5760/10092.jpg" TargetMode="External"/><Relationship Id="rId38" Type="http://schemas.openxmlformats.org/officeDocument/2006/relationships/hyperlink" Target="http://hrt-holds.com/images/products/5771/10217.jpg" TargetMode="External"/><Relationship Id="rId46" Type="http://schemas.openxmlformats.org/officeDocument/2006/relationships/hyperlink" Target="http://hrt-holds.com/images/products/5780/10226.jpg" TargetMode="External"/><Relationship Id="rId59" Type="http://schemas.openxmlformats.org/officeDocument/2006/relationships/hyperlink" Target="http://hrt-holds.com/images/products/5817/10257.jpg" TargetMode="External"/><Relationship Id="rId20" Type="http://schemas.openxmlformats.org/officeDocument/2006/relationships/hyperlink" Target="http://hrt-holds.com/images/products/5672/10053.jpg" TargetMode="External"/><Relationship Id="rId41" Type="http://schemas.openxmlformats.org/officeDocument/2006/relationships/hyperlink" Target="http://hrt-holds.com/images/products/5775/10221.jpg" TargetMode="External"/><Relationship Id="rId54" Type="http://schemas.openxmlformats.org/officeDocument/2006/relationships/hyperlink" Target="http://hrt-holds.com/images/products/5799/10242.jpg" TargetMode="External"/><Relationship Id="rId62" Type="http://schemas.openxmlformats.org/officeDocument/2006/relationships/drawing" Target="../drawings/drawing4.xml"/><Relationship Id="rId1" Type="http://schemas.openxmlformats.org/officeDocument/2006/relationships/hyperlink" Target="http://hrt-holds.com/images/products/5709/10001.jpg" TargetMode="External"/><Relationship Id="rId6" Type="http://schemas.openxmlformats.org/officeDocument/2006/relationships/hyperlink" Target="http://hrt-holds.com/images/products/5719/10011.jpg" TargetMode="External"/><Relationship Id="rId15" Type="http://schemas.openxmlformats.org/officeDocument/2006/relationships/hyperlink" Target="http://hrt-holds.com/images/products/5741/10035.jpg" TargetMode="External"/><Relationship Id="rId23" Type="http://schemas.openxmlformats.org/officeDocument/2006/relationships/hyperlink" Target="http://hrt-holds.com/images/products/5679/10067.jpg" TargetMode="External"/><Relationship Id="rId28" Type="http://schemas.openxmlformats.org/officeDocument/2006/relationships/hyperlink" Target="http://hrt-holds.com/images/products/5705/10085.jpg" TargetMode="External"/><Relationship Id="rId36" Type="http://schemas.openxmlformats.org/officeDocument/2006/relationships/hyperlink" Target="http://hrt-holds.com/images/products/5768/10213w.jpg" TargetMode="External"/><Relationship Id="rId49" Type="http://schemas.openxmlformats.org/officeDocument/2006/relationships/hyperlink" Target="http://hrt-holds.com/images/products/5786/10232.jpg" TargetMode="External"/><Relationship Id="rId57" Type="http://schemas.openxmlformats.org/officeDocument/2006/relationships/hyperlink" Target="http://hrt-holds.com/images/products/5811/10254.jpg" TargetMode="External"/><Relationship Id="rId10" Type="http://schemas.openxmlformats.org/officeDocument/2006/relationships/hyperlink" Target="https://hrt-holds.com/images/products/5726/10018.jpg" TargetMode="External"/><Relationship Id="rId31" Type="http://schemas.openxmlformats.org/officeDocument/2006/relationships/hyperlink" Target="http://hrt-holds.com/images/products/5757/10089.jpg" TargetMode="External"/><Relationship Id="rId44" Type="http://schemas.openxmlformats.org/officeDocument/2006/relationships/hyperlink" Target="http://hrt-holds.com/images/products/5778/10224.jpg" TargetMode="External"/><Relationship Id="rId52" Type="http://schemas.openxmlformats.org/officeDocument/2006/relationships/hyperlink" Target="http://hrt-holds.com/images/products/5794/10237.jpg" TargetMode="External"/><Relationship Id="rId60" Type="http://schemas.openxmlformats.org/officeDocument/2006/relationships/hyperlink" Target="http://hrt-holds.com/images/products/5818/10258.jpg" TargetMode="External"/><Relationship Id="rId4" Type="http://schemas.openxmlformats.org/officeDocument/2006/relationships/hyperlink" Target="http://hrt-holds.com/images/products/5713/10005.jpg" TargetMode="External"/><Relationship Id="rId9" Type="http://schemas.openxmlformats.org/officeDocument/2006/relationships/hyperlink" Target="http://hrt-holds.com/images/products/5724/10016.jpg"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hrt-holds.com/images/products/5446/11913.jpg" TargetMode="External"/><Relationship Id="rId18" Type="http://schemas.openxmlformats.org/officeDocument/2006/relationships/hyperlink" Target="http://hrt-holds.com/images/products/5517/13140.jpg" TargetMode="External"/><Relationship Id="rId26" Type="http://schemas.openxmlformats.org/officeDocument/2006/relationships/hyperlink" Target="http://hrt-holds.com/images/products/5537/11352_AI.jpg" TargetMode="External"/><Relationship Id="rId39" Type="http://schemas.openxmlformats.org/officeDocument/2006/relationships/hyperlink" Target="http://hrt-holds.com/images/products/5550/13301.jpg" TargetMode="External"/><Relationship Id="rId21" Type="http://schemas.openxmlformats.org/officeDocument/2006/relationships/hyperlink" Target="http://hrt-holds.com/images/products/5520/13143.jpg" TargetMode="External"/><Relationship Id="rId34" Type="http://schemas.openxmlformats.org/officeDocument/2006/relationships/hyperlink" Target="http://hrt-holds.com/images/products/5545/13202.jpg" TargetMode="External"/><Relationship Id="rId42" Type="http://schemas.openxmlformats.org/officeDocument/2006/relationships/hyperlink" Target="http://hrt-holds.com/images/products/5553/13304.jpg" TargetMode="External"/><Relationship Id="rId47" Type="http://schemas.openxmlformats.org/officeDocument/2006/relationships/hyperlink" Target="http://hrt-holds.com/images/products/5558/13221.jpg" TargetMode="External"/><Relationship Id="rId50" Type="http://schemas.openxmlformats.org/officeDocument/2006/relationships/hyperlink" Target="http://hrt-holds.com/images/products/5561/13224.jpg" TargetMode="External"/><Relationship Id="rId55" Type="http://schemas.openxmlformats.org/officeDocument/2006/relationships/hyperlink" Target="http://hrt-holds.com/images/products/5455/13083---Explore.jpg" TargetMode="External"/><Relationship Id="rId7" Type="http://schemas.openxmlformats.org/officeDocument/2006/relationships/hyperlink" Target="http://hrt-holds.com/images/products/5440/11906.jpg" TargetMode="External"/><Relationship Id="rId2" Type="http://schemas.openxmlformats.org/officeDocument/2006/relationships/hyperlink" Target="http://hrt-holds.com/images/products/5435/13080---Meltdown_bolton.jpg" TargetMode="External"/><Relationship Id="rId16" Type="http://schemas.openxmlformats.org/officeDocument/2006/relationships/hyperlink" Target="http://hrt-holds.com/images/products/5515/13138.jpg" TargetMode="External"/><Relationship Id="rId29" Type="http://schemas.openxmlformats.org/officeDocument/2006/relationships/hyperlink" Target="http://hrt-holds.com/images/products/5540/13355_AI.jpg" TargetMode="External"/><Relationship Id="rId11" Type="http://schemas.openxmlformats.org/officeDocument/2006/relationships/hyperlink" Target="http://hrt-holds.com/images/products/5444/11911.jpg" TargetMode="External"/><Relationship Id="rId24" Type="http://schemas.openxmlformats.org/officeDocument/2006/relationships/hyperlink" Target="http://hrt-holds.com/images/products/5532/13243.jpg" TargetMode="External"/><Relationship Id="rId32" Type="http://schemas.openxmlformats.org/officeDocument/2006/relationships/hyperlink" Target="http://hrt-holds.com/images/products/5543/13358AI.jpg" TargetMode="External"/><Relationship Id="rId37" Type="http://schemas.openxmlformats.org/officeDocument/2006/relationships/hyperlink" Target="http://hrt-holds.com/images/products/5548/13205.jpg" TargetMode="External"/><Relationship Id="rId40" Type="http://schemas.openxmlformats.org/officeDocument/2006/relationships/hyperlink" Target="http://hrt-holds.com/images/products/5551/13302.jpg" TargetMode="External"/><Relationship Id="rId45" Type="http://schemas.openxmlformats.org/officeDocument/2006/relationships/hyperlink" Target="http://hrt-holds.com/images/products/5556/13307.jpg" TargetMode="External"/><Relationship Id="rId53" Type="http://schemas.openxmlformats.org/officeDocument/2006/relationships/hyperlink" Target="http://hrt-holds.com/images/products/5452/13075---Moons-of-jupiter.jpg" TargetMode="External"/><Relationship Id="rId58" Type="http://schemas.openxmlformats.org/officeDocument/2006/relationships/hyperlink" Target="http://hrt-holds.com/images/products/5457/1_screw.jpg" TargetMode="External"/><Relationship Id="rId5" Type="http://schemas.openxmlformats.org/officeDocument/2006/relationships/hyperlink" Target="http://hrt-holds.com/images/products/5438/11904.jpg" TargetMode="External"/><Relationship Id="rId61" Type="http://schemas.openxmlformats.org/officeDocument/2006/relationships/vmlDrawing" Target="../drawings/vmlDrawing4.vml"/><Relationship Id="rId19" Type="http://schemas.openxmlformats.org/officeDocument/2006/relationships/hyperlink" Target="http://hrt-holds.com/images/products/5518/13141.jpg" TargetMode="External"/><Relationship Id="rId14" Type="http://schemas.openxmlformats.org/officeDocument/2006/relationships/hyperlink" Target="http://hrt-holds.com/images/products/5447/11914.jpg" TargetMode="External"/><Relationship Id="rId22" Type="http://schemas.openxmlformats.org/officeDocument/2006/relationships/hyperlink" Target="http://hrt-holds.com/images/products/5530/13241.jpg" TargetMode="External"/><Relationship Id="rId27" Type="http://schemas.openxmlformats.org/officeDocument/2006/relationships/hyperlink" Target="http://hrt-holds.com/images/products/5538/11353_AI.jpg" TargetMode="External"/><Relationship Id="rId30" Type="http://schemas.openxmlformats.org/officeDocument/2006/relationships/hyperlink" Target="http://hrt-holds.com/images/products/5541/13356_AI.jpg" TargetMode="External"/><Relationship Id="rId35" Type="http://schemas.openxmlformats.org/officeDocument/2006/relationships/hyperlink" Target="http://hrt-holds.com/images/products/5546/13203.jpg" TargetMode="External"/><Relationship Id="rId43" Type="http://schemas.openxmlformats.org/officeDocument/2006/relationships/hyperlink" Target="http://hrt-holds.com/images/products/5554/13305.jpg" TargetMode="External"/><Relationship Id="rId48" Type="http://schemas.openxmlformats.org/officeDocument/2006/relationships/hyperlink" Target="http://hrt-holds.com/images/products/5559/13222.jpg" TargetMode="External"/><Relationship Id="rId56" Type="http://schemas.openxmlformats.org/officeDocument/2006/relationships/hyperlink" Target="http://hrt-holds.com/images/products/5450/13072---Four-of-a-kind.jpg" TargetMode="External"/><Relationship Id="rId8" Type="http://schemas.openxmlformats.org/officeDocument/2006/relationships/hyperlink" Target="http://hrt-holds.com/images/products/5441/11907.jpg" TargetMode="External"/><Relationship Id="rId51" Type="http://schemas.openxmlformats.org/officeDocument/2006/relationships/hyperlink" Target="http://hrt-holds.com/images/products/5562/13225.jpg" TargetMode="External"/><Relationship Id="rId3" Type="http://schemas.openxmlformats.org/officeDocument/2006/relationships/hyperlink" Target="http://hrt-holds.com/images/products/5436/13082---Fountainbleau_bolton.jpg" TargetMode="External"/><Relationship Id="rId12" Type="http://schemas.openxmlformats.org/officeDocument/2006/relationships/hyperlink" Target="http://hrt-holds.com/images/products/5445/11912.jpg" TargetMode="External"/><Relationship Id="rId17" Type="http://schemas.openxmlformats.org/officeDocument/2006/relationships/hyperlink" Target="http://hrt-holds.com/images/products/5516/13139.jpg" TargetMode="External"/><Relationship Id="rId25" Type="http://schemas.openxmlformats.org/officeDocument/2006/relationships/hyperlink" Target="http://hrt-holds.com/images/products/5536/13351_AI.jpg" TargetMode="External"/><Relationship Id="rId33" Type="http://schemas.openxmlformats.org/officeDocument/2006/relationships/hyperlink" Target="http://hrt-holds.com/images/products/5544/13201.jpg" TargetMode="External"/><Relationship Id="rId38" Type="http://schemas.openxmlformats.org/officeDocument/2006/relationships/hyperlink" Target="http://hrt-holds.com/images/products/5549/13206.jpg" TargetMode="External"/><Relationship Id="rId46" Type="http://schemas.openxmlformats.org/officeDocument/2006/relationships/hyperlink" Target="http://hrt-holds.com/images/products/5557/13220.jpg" TargetMode="External"/><Relationship Id="rId59" Type="http://schemas.openxmlformats.org/officeDocument/2006/relationships/hyperlink" Target="https://cloud.walltopia.com/index.php/s/m8rQPetnRfjZjJ8" TargetMode="External"/><Relationship Id="rId20" Type="http://schemas.openxmlformats.org/officeDocument/2006/relationships/hyperlink" Target="http://hrt-holds.com/images/products/5519/13142.jpg" TargetMode="External"/><Relationship Id="rId41" Type="http://schemas.openxmlformats.org/officeDocument/2006/relationships/hyperlink" Target="http://hrt-holds.com/images/products/5552/13303.jpg" TargetMode="External"/><Relationship Id="rId54" Type="http://schemas.openxmlformats.org/officeDocument/2006/relationships/hyperlink" Target="http://hrt-holds.com/images/products/5454/13079---Silence.jpg" TargetMode="External"/><Relationship Id="rId62" Type="http://schemas.openxmlformats.org/officeDocument/2006/relationships/comments" Target="../comments4.xml"/><Relationship Id="rId1" Type="http://schemas.openxmlformats.org/officeDocument/2006/relationships/hyperlink" Target="http://hrt-holds.com/images/products/5434/13071---Full-house_bolton.jpg" TargetMode="External"/><Relationship Id="rId6" Type="http://schemas.openxmlformats.org/officeDocument/2006/relationships/hyperlink" Target="http://hrt-holds.com/images/products/5439/11905.jpg" TargetMode="External"/><Relationship Id="rId15" Type="http://schemas.openxmlformats.org/officeDocument/2006/relationships/hyperlink" Target="http://hrt-holds.com/images/products/5448/11915.jpg" TargetMode="External"/><Relationship Id="rId23" Type="http://schemas.openxmlformats.org/officeDocument/2006/relationships/hyperlink" Target="http://hrt-holds.com/images/products/5531/13242.jpg" TargetMode="External"/><Relationship Id="rId28" Type="http://schemas.openxmlformats.org/officeDocument/2006/relationships/hyperlink" Target="http://hrt-holds.com/images/products/5539/13354_AI.jpg" TargetMode="External"/><Relationship Id="rId36" Type="http://schemas.openxmlformats.org/officeDocument/2006/relationships/hyperlink" Target="http://hrt-holds.com/images/products/5547/13204.jpg" TargetMode="External"/><Relationship Id="rId49" Type="http://schemas.openxmlformats.org/officeDocument/2006/relationships/hyperlink" Target="http://hrt-holds.com/images/products/5560/13223.jpg" TargetMode="External"/><Relationship Id="rId57" Type="http://schemas.openxmlformats.org/officeDocument/2006/relationships/hyperlink" Target="http://hrt-holds.com/images/products/5458/obsessione_screw.jpg" TargetMode="External"/><Relationship Id="rId10" Type="http://schemas.openxmlformats.org/officeDocument/2006/relationships/hyperlink" Target="http://hrt-holds.com/images/products/5443/11909.jpg" TargetMode="External"/><Relationship Id="rId31" Type="http://schemas.openxmlformats.org/officeDocument/2006/relationships/hyperlink" Target="http://hrt-holds.com/images/products/5542/13357AI.jpg" TargetMode="External"/><Relationship Id="rId44" Type="http://schemas.openxmlformats.org/officeDocument/2006/relationships/hyperlink" Target="http://hrt-holds.com/images/products/5555/13306.jpg" TargetMode="External"/><Relationship Id="rId52" Type="http://schemas.openxmlformats.org/officeDocument/2006/relationships/hyperlink" Target="http://hrt-holds.com/images/products/5563/13226.jpg" TargetMode="External"/><Relationship Id="rId60" Type="http://schemas.openxmlformats.org/officeDocument/2006/relationships/drawing" Target="../drawings/drawing5.xml"/><Relationship Id="rId4" Type="http://schemas.openxmlformats.org/officeDocument/2006/relationships/hyperlink" Target="http://hrt-holds.com/images/products/5437/11903.jpg" TargetMode="External"/><Relationship Id="rId9" Type="http://schemas.openxmlformats.org/officeDocument/2006/relationships/hyperlink" Target="http://hrt-holds.com/images/products/5442/11908.jpg"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s://hrt-holds.com/images/products/5648/40033_3.jpg" TargetMode="External"/><Relationship Id="rId21" Type="http://schemas.openxmlformats.org/officeDocument/2006/relationships/hyperlink" Target="https://hrt-holds.com/images/products/5640/41022_2.jpg" TargetMode="External"/><Relationship Id="rId42" Type="http://schemas.openxmlformats.org/officeDocument/2006/relationships/hyperlink" Target="https://hrt-holds.com/images/products/6188/41050_3.jpg" TargetMode="External"/><Relationship Id="rId47" Type="http://schemas.openxmlformats.org/officeDocument/2006/relationships/hyperlink" Target="https://hrt-holds.com/images/products/6137/41055_2.jpg" TargetMode="External"/><Relationship Id="rId63" Type="http://schemas.openxmlformats.org/officeDocument/2006/relationships/hyperlink" Target="https://hrt-holds.com/images/products/6160/41077_2.jpg" TargetMode="External"/><Relationship Id="rId68" Type="http://schemas.openxmlformats.org/officeDocument/2006/relationships/hyperlink" Target="https://hrt-holds.com/images/products/6165/41082_2.jpg" TargetMode="External"/><Relationship Id="rId84" Type="http://schemas.openxmlformats.org/officeDocument/2006/relationships/hyperlink" Target="https://hrt-holds.com/page/colors" TargetMode="External"/><Relationship Id="rId16" Type="http://schemas.openxmlformats.org/officeDocument/2006/relationships/hyperlink" Target="https://hrt-holds.com/images/products/5635/40017_1.jpg" TargetMode="External"/><Relationship Id="rId11" Type="http://schemas.openxmlformats.org/officeDocument/2006/relationships/hyperlink" Target="https://hrt-holds.com/images/products/5630/40012_1.jpg" TargetMode="External"/><Relationship Id="rId32" Type="http://schemas.openxmlformats.org/officeDocument/2006/relationships/hyperlink" Target="https://hrt-holds.com/images/products/5654/40039_1.jpg" TargetMode="External"/><Relationship Id="rId37" Type="http://schemas.openxmlformats.org/officeDocument/2006/relationships/hyperlink" Target="https://hrt-holds.com/images/products/5659/40044_3.jpg" TargetMode="External"/><Relationship Id="rId53" Type="http://schemas.openxmlformats.org/officeDocument/2006/relationships/hyperlink" Target="https://hrt-holds.com/images/products/6143/41061_2.jpg" TargetMode="External"/><Relationship Id="rId58" Type="http://schemas.openxmlformats.org/officeDocument/2006/relationships/hyperlink" Target="https://hrt-holds.com/images/products/6155/41072_2.jpg" TargetMode="External"/><Relationship Id="rId74" Type="http://schemas.openxmlformats.org/officeDocument/2006/relationships/hyperlink" Target="https://hrt-holds.com/images/products/6178/40093_2.jpg" TargetMode="External"/><Relationship Id="rId79" Type="http://schemas.openxmlformats.org/officeDocument/2006/relationships/hyperlink" Target="https://hrt-holds.com/images/products/6183/40098_2.jpg" TargetMode="External"/><Relationship Id="rId5" Type="http://schemas.openxmlformats.org/officeDocument/2006/relationships/hyperlink" Target="https://hrt-holds.com/images/products/5622/40004_2.jpg" TargetMode="External"/><Relationship Id="rId19" Type="http://schemas.openxmlformats.org/officeDocument/2006/relationships/hyperlink" Target="https://hrt-holds.com/images/products/5638/40020_3.jpg" TargetMode="External"/><Relationship Id="rId14" Type="http://schemas.openxmlformats.org/officeDocument/2006/relationships/hyperlink" Target="https://hrt-holds.com/images/products/5633/40015_1.jpg" TargetMode="External"/><Relationship Id="rId22" Type="http://schemas.openxmlformats.org/officeDocument/2006/relationships/hyperlink" Target="https://hrt-holds.com/images/products/5641/42023_1.jpg" TargetMode="External"/><Relationship Id="rId27" Type="http://schemas.openxmlformats.org/officeDocument/2006/relationships/hyperlink" Target="https://hrt-holds.com/images/products/5649/42034_1.jpg" TargetMode="External"/><Relationship Id="rId30" Type="http://schemas.openxmlformats.org/officeDocument/2006/relationships/hyperlink" Target="https://hrt-holds.com/images/products/5652/40037_1.jpg" TargetMode="External"/><Relationship Id="rId35" Type="http://schemas.openxmlformats.org/officeDocument/2006/relationships/hyperlink" Target="https://hrt-holds.com/images/products/5657/40042_3.jpg" TargetMode="External"/><Relationship Id="rId43" Type="http://schemas.openxmlformats.org/officeDocument/2006/relationships/hyperlink" Target="https://hrt-holds.com/images/products/6133/42051_2.jpg" TargetMode="External"/><Relationship Id="rId48" Type="http://schemas.openxmlformats.org/officeDocument/2006/relationships/hyperlink" Target="https://hrt-holds.com/images/products/6138/41056_2.jpg" TargetMode="External"/><Relationship Id="rId56" Type="http://schemas.openxmlformats.org/officeDocument/2006/relationships/hyperlink" Target="https://hrt-holds.com/images/products/6098/41070_2.jpg" TargetMode="External"/><Relationship Id="rId64" Type="http://schemas.openxmlformats.org/officeDocument/2006/relationships/hyperlink" Target="https://hrt-holds.com/images/products/6161/41078_2.jpg" TargetMode="External"/><Relationship Id="rId69" Type="http://schemas.openxmlformats.org/officeDocument/2006/relationships/hyperlink" Target="https://hrt-holds.com/images/products/6166/41083_2.jpg" TargetMode="External"/><Relationship Id="rId77" Type="http://schemas.openxmlformats.org/officeDocument/2006/relationships/hyperlink" Target="https://hrt-holds.com/images/products/6181/41096_2.jpg" TargetMode="External"/><Relationship Id="rId8" Type="http://schemas.openxmlformats.org/officeDocument/2006/relationships/hyperlink" Target="https://hrt-holds.com/images/products/5975/40007_3.jpg" TargetMode="External"/><Relationship Id="rId51" Type="http://schemas.openxmlformats.org/officeDocument/2006/relationships/hyperlink" Target="https://hrt-holds.com/images/products/6141/41059_2.jpg" TargetMode="External"/><Relationship Id="rId72" Type="http://schemas.openxmlformats.org/officeDocument/2006/relationships/hyperlink" Target="https://hrt-holds.com/images/products/6176/42091_2.jpg" TargetMode="External"/><Relationship Id="rId80" Type="http://schemas.openxmlformats.org/officeDocument/2006/relationships/hyperlink" Target="https://hrt-holds.com/images/products/6184/41099_2.jpg" TargetMode="External"/><Relationship Id="rId85" Type="http://schemas.openxmlformats.org/officeDocument/2006/relationships/drawing" Target="../drawings/drawing6.xml"/><Relationship Id="rId3" Type="http://schemas.openxmlformats.org/officeDocument/2006/relationships/hyperlink" Target="https://hrt-holds.com/images/products/5620/40002_.jpg" TargetMode="External"/><Relationship Id="rId12" Type="http://schemas.openxmlformats.org/officeDocument/2006/relationships/hyperlink" Target="https://hrt-holds.com/images/products/5631/40013_1.jpg" TargetMode="External"/><Relationship Id="rId17" Type="http://schemas.openxmlformats.org/officeDocument/2006/relationships/hyperlink" Target="https://hrt-holds.com/images/products/5636/40018_1.jpg" TargetMode="External"/><Relationship Id="rId25" Type="http://schemas.openxmlformats.org/officeDocument/2006/relationships/hyperlink" Target="https://hrt-holds.com/images/products/5647/40032_1.jpg" TargetMode="External"/><Relationship Id="rId33" Type="http://schemas.openxmlformats.org/officeDocument/2006/relationships/hyperlink" Target="https://hrt-holds.com/images/products/5655/40040_3.jpg" TargetMode="External"/><Relationship Id="rId38" Type="http://schemas.openxmlformats.org/officeDocument/2006/relationships/hyperlink" Target="https://hrt-holds.com/images/products/5660/41045_1.jpg" TargetMode="External"/><Relationship Id="rId46" Type="http://schemas.openxmlformats.org/officeDocument/2006/relationships/hyperlink" Target="https://hrt-holds.com/images/products/6136/41054_2.jpg" TargetMode="External"/><Relationship Id="rId59" Type="http://schemas.openxmlformats.org/officeDocument/2006/relationships/hyperlink" Target="https://hrt-holds.com/images/products/6156/41073_2.jpg" TargetMode="External"/><Relationship Id="rId67" Type="http://schemas.openxmlformats.org/officeDocument/2006/relationships/hyperlink" Target="https://hrt-holds.com/images/products/6164/41081_2.jpg" TargetMode="External"/><Relationship Id="rId20" Type="http://schemas.openxmlformats.org/officeDocument/2006/relationships/hyperlink" Target="https://hrt-holds.com/images/products/5974/40021_3.jpg" TargetMode="External"/><Relationship Id="rId41" Type="http://schemas.openxmlformats.org/officeDocument/2006/relationships/hyperlink" Target="https://hrt-holds.com/images/products/5663/41048_2.jpg" TargetMode="External"/><Relationship Id="rId54" Type="http://schemas.openxmlformats.org/officeDocument/2006/relationships/hyperlink" Target="https://hrt-holds.com/images/products/6144/41062_2.jpg" TargetMode="External"/><Relationship Id="rId62" Type="http://schemas.openxmlformats.org/officeDocument/2006/relationships/hyperlink" Target="https://hrt-holds.com/images/products/6159/41076_2.jpg" TargetMode="External"/><Relationship Id="rId70" Type="http://schemas.openxmlformats.org/officeDocument/2006/relationships/hyperlink" Target="https://hrt-holds.com/images/products/6167/41084_2.jpg" TargetMode="External"/><Relationship Id="rId75" Type="http://schemas.openxmlformats.org/officeDocument/2006/relationships/hyperlink" Target="https://hrt-holds.com/images/products/6179/40094_2.jpg" TargetMode="External"/><Relationship Id="rId83" Type="http://schemas.openxmlformats.org/officeDocument/2006/relationships/hyperlink" Target="https://hrt-holds.com/images/products/6187/41102_2.jpg" TargetMode="External"/><Relationship Id="rId1" Type="http://schemas.openxmlformats.org/officeDocument/2006/relationships/hyperlink" Target="http://www.fiction-holds.com/colors" TargetMode="External"/><Relationship Id="rId6" Type="http://schemas.openxmlformats.org/officeDocument/2006/relationships/hyperlink" Target="https://hrt-holds.com/images/products/5623/40005_2.jpg" TargetMode="External"/><Relationship Id="rId15" Type="http://schemas.openxmlformats.org/officeDocument/2006/relationships/hyperlink" Target="https://hrt-holds.com/images/products/5634/40016_1.jpg" TargetMode="External"/><Relationship Id="rId23" Type="http://schemas.openxmlformats.org/officeDocument/2006/relationships/hyperlink" Target="https://hrt-holds.com/images/products/5645/40030_3.jpg" TargetMode="External"/><Relationship Id="rId28" Type="http://schemas.openxmlformats.org/officeDocument/2006/relationships/hyperlink" Target="https://hrt-holds.com/images/products/5650/40035_1.jpg" TargetMode="External"/><Relationship Id="rId36" Type="http://schemas.openxmlformats.org/officeDocument/2006/relationships/hyperlink" Target="https://hrt-holds.com/images/products/5658/40043_3.jpg" TargetMode="External"/><Relationship Id="rId49" Type="http://schemas.openxmlformats.org/officeDocument/2006/relationships/hyperlink" Target="https://hrt-holds.com/images/products/6139/41057_2.jpg" TargetMode="External"/><Relationship Id="rId57" Type="http://schemas.openxmlformats.org/officeDocument/2006/relationships/hyperlink" Target="https://hrt-holds.com/images/products/6154/41071_2.jpg" TargetMode="External"/><Relationship Id="rId10" Type="http://schemas.openxmlformats.org/officeDocument/2006/relationships/hyperlink" Target="https://hrt-holds.com/images/products/5629/40011_1.jpg" TargetMode="External"/><Relationship Id="rId31" Type="http://schemas.openxmlformats.org/officeDocument/2006/relationships/hyperlink" Target="https://hrt-holds.com/images/products/5653/40038_1.jpg" TargetMode="External"/><Relationship Id="rId44" Type="http://schemas.openxmlformats.org/officeDocument/2006/relationships/hyperlink" Target="https://hrt-holds.com/images/products/6134/42052_2.jpg" TargetMode="External"/><Relationship Id="rId52" Type="http://schemas.openxmlformats.org/officeDocument/2006/relationships/hyperlink" Target="https://hrt-holds.com/images/products/6142/41060_2.jpg" TargetMode="External"/><Relationship Id="rId60" Type="http://schemas.openxmlformats.org/officeDocument/2006/relationships/hyperlink" Target="https://hrt-holds.com/images/products/6157/41074_2.jpg" TargetMode="External"/><Relationship Id="rId65" Type="http://schemas.openxmlformats.org/officeDocument/2006/relationships/hyperlink" Target="https://hrt-holds.com/images/products/6162/41079_2.jpg" TargetMode="External"/><Relationship Id="rId73" Type="http://schemas.openxmlformats.org/officeDocument/2006/relationships/hyperlink" Target="https://hrt-holds.com/images/products/6177/40092_2.jpg" TargetMode="External"/><Relationship Id="rId78" Type="http://schemas.openxmlformats.org/officeDocument/2006/relationships/hyperlink" Target="https://hrt-holds.com/images/products/6182/40097_2.jpg" TargetMode="External"/><Relationship Id="rId81" Type="http://schemas.openxmlformats.org/officeDocument/2006/relationships/hyperlink" Target="https://hrt-holds.com/images/products/6185/41100_2.jpg" TargetMode="External"/><Relationship Id="rId4" Type="http://schemas.openxmlformats.org/officeDocument/2006/relationships/hyperlink" Target="https://hrt-holds.com/images/products/5621/40003_2.jpg" TargetMode="External"/><Relationship Id="rId9" Type="http://schemas.openxmlformats.org/officeDocument/2006/relationships/hyperlink" Target="https://hrt-holds.com/images/products/5976/40008_3.jpg" TargetMode="External"/><Relationship Id="rId13" Type="http://schemas.openxmlformats.org/officeDocument/2006/relationships/hyperlink" Target="https://hrt-holds.com/images/products/5632/40014_1.jpg" TargetMode="External"/><Relationship Id="rId18" Type="http://schemas.openxmlformats.org/officeDocument/2006/relationships/hyperlink" Target="https://hrt-holds.com/images/products/5637/40019_1.jpg" TargetMode="External"/><Relationship Id="rId39" Type="http://schemas.openxmlformats.org/officeDocument/2006/relationships/hyperlink" Target="https://hrt-holds.com/images/products/5661/41046_3.jpg" TargetMode="External"/><Relationship Id="rId34" Type="http://schemas.openxmlformats.org/officeDocument/2006/relationships/hyperlink" Target="https://hrt-holds.com/images/products/5656/42041_1.jpg" TargetMode="External"/><Relationship Id="rId50" Type="http://schemas.openxmlformats.org/officeDocument/2006/relationships/hyperlink" Target="https://hrt-holds.com/images/products/6140/41058_3.jpg" TargetMode="External"/><Relationship Id="rId55" Type="http://schemas.openxmlformats.org/officeDocument/2006/relationships/hyperlink" Target="https://hrt-holds.com/images/products/6145/41063_2.jpg" TargetMode="External"/><Relationship Id="rId76" Type="http://schemas.openxmlformats.org/officeDocument/2006/relationships/hyperlink" Target="https://hrt-holds.com/images/products/6180/40095_2.jpg" TargetMode="External"/><Relationship Id="rId7" Type="http://schemas.openxmlformats.org/officeDocument/2006/relationships/hyperlink" Target="https://hrt-holds.com/images/products/5624/40006_2.jpg" TargetMode="External"/><Relationship Id="rId71" Type="http://schemas.openxmlformats.org/officeDocument/2006/relationships/hyperlink" Target="https://hrt-holds.com/images/products/6175/40090_2.jpg" TargetMode="External"/><Relationship Id="rId2" Type="http://schemas.openxmlformats.org/officeDocument/2006/relationships/hyperlink" Target="https://hrt-holds.com/images/products/5619/40001_3.jpg" TargetMode="External"/><Relationship Id="rId29" Type="http://schemas.openxmlformats.org/officeDocument/2006/relationships/hyperlink" Target="https://hrt-holds.com/images/products/5651/40036_1.jpg" TargetMode="External"/><Relationship Id="rId24" Type="http://schemas.openxmlformats.org/officeDocument/2006/relationships/hyperlink" Target="https://hrt-holds.com/images/products/5646/40031_3.jpg" TargetMode="External"/><Relationship Id="rId40" Type="http://schemas.openxmlformats.org/officeDocument/2006/relationships/hyperlink" Target="https://hrt-holds.com/images/products/5662/41047_2.jpg" TargetMode="External"/><Relationship Id="rId45" Type="http://schemas.openxmlformats.org/officeDocument/2006/relationships/hyperlink" Target="https://hrt-holds.com/images/products/6135/41053_3.jpg" TargetMode="External"/><Relationship Id="rId66" Type="http://schemas.openxmlformats.org/officeDocument/2006/relationships/hyperlink" Target="https://hrt-holds.com/images/products/6163/41080_2.jpg" TargetMode="External"/><Relationship Id="rId61" Type="http://schemas.openxmlformats.org/officeDocument/2006/relationships/hyperlink" Target="https://hrt-holds.com/images/products/6158/42075_2.jpg" TargetMode="External"/><Relationship Id="rId82" Type="http://schemas.openxmlformats.org/officeDocument/2006/relationships/hyperlink" Target="https://hrt-holds.com/images/products/6186/41101_2.jpg"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s://hrt-holds.com/images/products/5861/22035_3.jpg" TargetMode="External"/><Relationship Id="rId18" Type="http://schemas.openxmlformats.org/officeDocument/2006/relationships/hyperlink" Target="https://hrt-holds.com/images/products/5872/22046_3.jpg" TargetMode="External"/><Relationship Id="rId26" Type="http://schemas.openxmlformats.org/officeDocument/2006/relationships/hyperlink" Target="https://hrt-holds.com/images/products/5916/22096_3.jpg" TargetMode="External"/><Relationship Id="rId39" Type="http://schemas.openxmlformats.org/officeDocument/2006/relationships/hyperlink" Target="https://hrt-holds.com/images/products/5951/22140_3.jpg" TargetMode="External"/><Relationship Id="rId21" Type="http://schemas.openxmlformats.org/officeDocument/2006/relationships/hyperlink" Target="https://hrt-holds.com/images/products/5893/22080_3.jpg" TargetMode="External"/><Relationship Id="rId34" Type="http://schemas.openxmlformats.org/officeDocument/2006/relationships/hyperlink" Target="https://hrt-holds.com/images/products/5928/22113_3.jpg" TargetMode="External"/><Relationship Id="rId42" Type="http://schemas.openxmlformats.org/officeDocument/2006/relationships/hyperlink" Target="https://hrt-holds.com/images/products/5954/22143_3.jpg" TargetMode="External"/><Relationship Id="rId7" Type="http://schemas.openxmlformats.org/officeDocument/2006/relationships/hyperlink" Target="https://hrt-holds.com/images/products/5836/22009_3.jpg" TargetMode="External"/><Relationship Id="rId2" Type="http://schemas.openxmlformats.org/officeDocument/2006/relationships/hyperlink" Target="https://hrt-holds.com/images/products/5831/22004_3.jpg" TargetMode="External"/><Relationship Id="rId16" Type="http://schemas.openxmlformats.org/officeDocument/2006/relationships/hyperlink" Target="https://hrt-holds.com/images/products/5864/2x038.jpg" TargetMode="External"/><Relationship Id="rId29" Type="http://schemas.openxmlformats.org/officeDocument/2006/relationships/hyperlink" Target="https://hrt-holds.com/images/products/5923/21105_3.jpg" TargetMode="External"/><Relationship Id="rId1" Type="http://schemas.openxmlformats.org/officeDocument/2006/relationships/hyperlink" Target="https://hrt-holds.com/images/products/5830/22003_3.jpg" TargetMode="External"/><Relationship Id="rId6" Type="http://schemas.openxmlformats.org/officeDocument/2006/relationships/hyperlink" Target="https://hrt-holds.com/images/products/5835/22008_3.jpg" TargetMode="External"/><Relationship Id="rId11" Type="http://schemas.openxmlformats.org/officeDocument/2006/relationships/hyperlink" Target="https://hrt-holds.com/images/products/5844/22022_3.jpg" TargetMode="External"/><Relationship Id="rId24" Type="http://schemas.openxmlformats.org/officeDocument/2006/relationships/hyperlink" Target="https://hrt-holds.com/images/products/5897/22083_2_1.jpg" TargetMode="External"/><Relationship Id="rId32" Type="http://schemas.openxmlformats.org/officeDocument/2006/relationships/hyperlink" Target="https://hrt-holds.com/images/products/5926/22111_3.jpg" TargetMode="External"/><Relationship Id="rId37" Type="http://schemas.openxmlformats.org/officeDocument/2006/relationships/hyperlink" Target="https://hrt-holds.com/images/products/5943/22133_3.jpg" TargetMode="External"/><Relationship Id="rId40" Type="http://schemas.openxmlformats.org/officeDocument/2006/relationships/hyperlink" Target="https://hrt-holds.com/images/products/5952/22141_3.jpg" TargetMode="External"/><Relationship Id="rId45" Type="http://schemas.openxmlformats.org/officeDocument/2006/relationships/drawing" Target="../drawings/drawing7.xml"/><Relationship Id="rId5" Type="http://schemas.openxmlformats.org/officeDocument/2006/relationships/hyperlink" Target="https://hrt-holds.com/images/products/5834/22007_3.jpg" TargetMode="External"/><Relationship Id="rId15" Type="http://schemas.openxmlformats.org/officeDocument/2006/relationships/hyperlink" Target="https://hrt-holds.com/images/products/5863/22037_3.jpg" TargetMode="External"/><Relationship Id="rId23" Type="http://schemas.openxmlformats.org/officeDocument/2006/relationships/hyperlink" Target="https://hrt-holds.com/images/products/5896/22082_3.jpg" TargetMode="External"/><Relationship Id="rId28" Type="http://schemas.openxmlformats.org/officeDocument/2006/relationships/hyperlink" Target="https://hrt-holds.com/images/products/5922/21104_3.jpg" TargetMode="External"/><Relationship Id="rId36" Type="http://schemas.openxmlformats.org/officeDocument/2006/relationships/hyperlink" Target="https://hrt-holds.com/images/products/5935/22121_3.jpg" TargetMode="External"/><Relationship Id="rId10" Type="http://schemas.openxmlformats.org/officeDocument/2006/relationships/hyperlink" Target="https://hrt-holds.com/images/products/5843/22021_3.jpg" TargetMode="External"/><Relationship Id="rId19" Type="http://schemas.openxmlformats.org/officeDocument/2006/relationships/hyperlink" Target="https://hrt-holds.com/images/products/5874/22047_3.jpg" TargetMode="External"/><Relationship Id="rId31" Type="http://schemas.openxmlformats.org/officeDocument/2006/relationships/hyperlink" Target="https://hrt-holds.com/images/products/5925/22110_3.jpg" TargetMode="External"/><Relationship Id="rId44" Type="http://schemas.openxmlformats.org/officeDocument/2006/relationships/hyperlink" Target="http://www.fiction-holds.com/colors" TargetMode="External"/><Relationship Id="rId4" Type="http://schemas.openxmlformats.org/officeDocument/2006/relationships/hyperlink" Target="https://hrt-holds.com/images/products/5833/22006_3.jpg" TargetMode="External"/><Relationship Id="rId9" Type="http://schemas.openxmlformats.org/officeDocument/2006/relationships/hyperlink" Target="https://hrt-holds.com/images/products/5842/22020_3.jpg" TargetMode="External"/><Relationship Id="rId14" Type="http://schemas.openxmlformats.org/officeDocument/2006/relationships/hyperlink" Target="https://hrt-holds.com/images/products/5862/22036_2.jpg" TargetMode="External"/><Relationship Id="rId22" Type="http://schemas.openxmlformats.org/officeDocument/2006/relationships/hyperlink" Target="https://hrt-holds.com/images/products/5895/22081_3.jpg" TargetMode="External"/><Relationship Id="rId27" Type="http://schemas.openxmlformats.org/officeDocument/2006/relationships/hyperlink" Target="https://hrt-holds.com/images/products/5917/22097_3.jpg" TargetMode="External"/><Relationship Id="rId30" Type="http://schemas.openxmlformats.org/officeDocument/2006/relationships/hyperlink" Target="https://hrt-holds.com/images/products/5924/22109_3.jpg" TargetMode="External"/><Relationship Id="rId35" Type="http://schemas.openxmlformats.org/officeDocument/2006/relationships/hyperlink" Target="https://hrt-holds.com/images/products/5934/22120_3.jpg" TargetMode="External"/><Relationship Id="rId43" Type="http://schemas.openxmlformats.org/officeDocument/2006/relationships/hyperlink" Target="https://hrt-holds.com/page/colors" TargetMode="External"/><Relationship Id="rId8" Type="http://schemas.openxmlformats.org/officeDocument/2006/relationships/hyperlink" Target="https://hrt-holds.com/images/products/5841/22019_3.jpg" TargetMode="External"/><Relationship Id="rId3" Type="http://schemas.openxmlformats.org/officeDocument/2006/relationships/hyperlink" Target="https://hrt-holds.com/images/products/5832/22005_3.jpg" TargetMode="External"/><Relationship Id="rId12" Type="http://schemas.openxmlformats.org/officeDocument/2006/relationships/hyperlink" Target="https://hrt-holds.com/images/products/5845/22023_3.jpg" TargetMode="External"/><Relationship Id="rId17" Type="http://schemas.openxmlformats.org/officeDocument/2006/relationships/hyperlink" Target="https://hrt-holds.com/images/products/5865/22039_1.jpg" TargetMode="External"/><Relationship Id="rId25" Type="http://schemas.openxmlformats.org/officeDocument/2006/relationships/hyperlink" Target="https://hrt-holds.com/images/products/5915/22095_3.jpg" TargetMode="External"/><Relationship Id="rId33" Type="http://schemas.openxmlformats.org/officeDocument/2006/relationships/hyperlink" Target="https://hrt-holds.com/images/products/5927/22112_3.jpg" TargetMode="External"/><Relationship Id="rId38" Type="http://schemas.openxmlformats.org/officeDocument/2006/relationships/hyperlink" Target="https://hrt-holds.com/images/products/5950/22139_2.jpg" TargetMode="External"/><Relationship Id="rId20" Type="http://schemas.openxmlformats.org/officeDocument/2006/relationships/hyperlink" Target="https://hrt-holds.com/images/products/5892/22079_3.jpg" TargetMode="External"/><Relationship Id="rId41" Type="http://schemas.openxmlformats.org/officeDocument/2006/relationships/hyperlink" Target="https://hrt-holds.com/images/products/5953/22142_3.jpg" TargetMode="External"/></Relationships>
</file>

<file path=xl/worksheets/_rels/sheet8.xml.rels><?xml version="1.0" encoding="UTF-8" standalone="yes"?>
<Relationships xmlns="http://schemas.openxmlformats.org/package/2006/relationships"><Relationship Id="rId13" Type="http://schemas.openxmlformats.org/officeDocument/2006/relationships/hyperlink" Target="https://hrt-holds.com/images/products/5861/22035_3.jpg" TargetMode="External"/><Relationship Id="rId18" Type="http://schemas.openxmlformats.org/officeDocument/2006/relationships/hyperlink" Target="https://hrt-holds.com/images/products/5872/22046_3.jpg" TargetMode="External"/><Relationship Id="rId26" Type="http://schemas.openxmlformats.org/officeDocument/2006/relationships/hyperlink" Target="https://hrt-holds.com/images/products/5915/22095_3.jpg" TargetMode="External"/><Relationship Id="rId39" Type="http://schemas.openxmlformats.org/officeDocument/2006/relationships/hyperlink" Target="https://hrt-holds.com/images/products/5950/22139_2.jpg" TargetMode="External"/><Relationship Id="rId21" Type="http://schemas.openxmlformats.org/officeDocument/2006/relationships/hyperlink" Target="https://hrt-holds.com/images/products/5893/22080_3.jpg" TargetMode="External"/><Relationship Id="rId34" Type="http://schemas.openxmlformats.org/officeDocument/2006/relationships/hyperlink" Target="https://hrt-holds.com/images/products/5927/22112_3.jpg" TargetMode="External"/><Relationship Id="rId42" Type="http://schemas.openxmlformats.org/officeDocument/2006/relationships/hyperlink" Target="https://hrt-holds.com/images/products/5953/22142_3.jpg" TargetMode="External"/><Relationship Id="rId7" Type="http://schemas.openxmlformats.org/officeDocument/2006/relationships/hyperlink" Target="https://hrt-holds.com/images/products/5836/22009_3.jpg" TargetMode="External"/><Relationship Id="rId2" Type="http://schemas.openxmlformats.org/officeDocument/2006/relationships/hyperlink" Target="https://hrt-holds.com/images/products/5831/22004_3.jpg" TargetMode="External"/><Relationship Id="rId16" Type="http://schemas.openxmlformats.org/officeDocument/2006/relationships/hyperlink" Target="https://hrt-holds.com/images/products/5864/2x038.jpg" TargetMode="External"/><Relationship Id="rId29" Type="http://schemas.openxmlformats.org/officeDocument/2006/relationships/hyperlink" Target="https://hrt-holds.com/images/products/5922/21104_3.jpg" TargetMode="External"/><Relationship Id="rId1" Type="http://schemas.openxmlformats.org/officeDocument/2006/relationships/hyperlink" Target="https://hrt-holds.com/images/products/5830/22003_3.jpg" TargetMode="External"/><Relationship Id="rId6" Type="http://schemas.openxmlformats.org/officeDocument/2006/relationships/hyperlink" Target="https://hrt-holds.com/images/products/5835/22008_3.jpg" TargetMode="External"/><Relationship Id="rId11" Type="http://schemas.openxmlformats.org/officeDocument/2006/relationships/hyperlink" Target="https://hrt-holds.com/images/products/5844/22022_3.jpg" TargetMode="External"/><Relationship Id="rId24" Type="http://schemas.openxmlformats.org/officeDocument/2006/relationships/hyperlink" Target="https://hrt-holds.com/images/products/5897/22083_2_1.jpg" TargetMode="External"/><Relationship Id="rId32" Type="http://schemas.openxmlformats.org/officeDocument/2006/relationships/hyperlink" Target="https://hrt-holds.com/images/products/5925/22110_3.jpg" TargetMode="External"/><Relationship Id="rId37" Type="http://schemas.openxmlformats.org/officeDocument/2006/relationships/hyperlink" Target="https://hrt-holds.com/images/products/5935/22121_3.jpg" TargetMode="External"/><Relationship Id="rId40" Type="http://schemas.openxmlformats.org/officeDocument/2006/relationships/hyperlink" Target="https://hrt-holds.com/images/products/5951/22140_3.jpg" TargetMode="External"/><Relationship Id="rId45" Type="http://schemas.openxmlformats.org/officeDocument/2006/relationships/vmlDrawing" Target="../drawings/vmlDrawing5.vml"/><Relationship Id="rId5" Type="http://schemas.openxmlformats.org/officeDocument/2006/relationships/hyperlink" Target="https://hrt-holds.com/images/products/5834/22007_3.jpg" TargetMode="External"/><Relationship Id="rId15" Type="http://schemas.openxmlformats.org/officeDocument/2006/relationships/hyperlink" Target="https://hrt-holds.com/images/products/5863/22037_3.jpg" TargetMode="External"/><Relationship Id="rId23" Type="http://schemas.openxmlformats.org/officeDocument/2006/relationships/hyperlink" Target="https://hrt-holds.com/images/products/5896/22082_3.jpg" TargetMode="External"/><Relationship Id="rId28" Type="http://schemas.openxmlformats.org/officeDocument/2006/relationships/hyperlink" Target="https://hrt-holds.com/images/products/5917/22097_3.jpg" TargetMode="External"/><Relationship Id="rId36" Type="http://schemas.openxmlformats.org/officeDocument/2006/relationships/hyperlink" Target="https://hrt-holds.com/images/products/5934/22120_3.jpg" TargetMode="External"/><Relationship Id="rId10" Type="http://schemas.openxmlformats.org/officeDocument/2006/relationships/hyperlink" Target="https://hrt-holds.com/images/products/5843/22021_3.jpg" TargetMode="External"/><Relationship Id="rId19" Type="http://schemas.openxmlformats.org/officeDocument/2006/relationships/hyperlink" Target="https://hrt-holds.com/images/products/5874/22047_3.jpg" TargetMode="External"/><Relationship Id="rId31" Type="http://schemas.openxmlformats.org/officeDocument/2006/relationships/hyperlink" Target="https://hrt-holds.com/images/products/5924/22109_3.jpg" TargetMode="External"/><Relationship Id="rId44" Type="http://schemas.openxmlformats.org/officeDocument/2006/relationships/drawing" Target="../drawings/drawing8.xml"/><Relationship Id="rId4" Type="http://schemas.openxmlformats.org/officeDocument/2006/relationships/hyperlink" Target="https://hrt-holds.com/images/products/5833/22006_3.jpg" TargetMode="External"/><Relationship Id="rId9" Type="http://schemas.openxmlformats.org/officeDocument/2006/relationships/hyperlink" Target="https://hrt-holds.com/images/products/5842/22020_3.jpg" TargetMode="External"/><Relationship Id="rId14" Type="http://schemas.openxmlformats.org/officeDocument/2006/relationships/hyperlink" Target="https://hrt-holds.com/images/products/5862/22036_2.jpg" TargetMode="External"/><Relationship Id="rId22" Type="http://schemas.openxmlformats.org/officeDocument/2006/relationships/hyperlink" Target="https://hrt-holds.com/images/products/5895/22081_3.jpg" TargetMode="External"/><Relationship Id="rId27" Type="http://schemas.openxmlformats.org/officeDocument/2006/relationships/hyperlink" Target="https://hrt-holds.com/images/products/5916/22096_3.jpg" TargetMode="External"/><Relationship Id="rId30" Type="http://schemas.openxmlformats.org/officeDocument/2006/relationships/hyperlink" Target="https://hrt-holds.com/images/products/5923/21105_3.jpg" TargetMode="External"/><Relationship Id="rId35" Type="http://schemas.openxmlformats.org/officeDocument/2006/relationships/hyperlink" Target="https://hrt-holds.com/images/products/5928/22113_3.jpg" TargetMode="External"/><Relationship Id="rId43" Type="http://schemas.openxmlformats.org/officeDocument/2006/relationships/hyperlink" Target="https://hrt-holds.com/images/products/5954/22143_3.jpg" TargetMode="External"/><Relationship Id="rId8" Type="http://schemas.openxmlformats.org/officeDocument/2006/relationships/hyperlink" Target="https://hrt-holds.com/images/products/5841/22019_3.jpg" TargetMode="External"/><Relationship Id="rId3" Type="http://schemas.openxmlformats.org/officeDocument/2006/relationships/hyperlink" Target="https://hrt-holds.com/images/products/5832/22005_3.jpg" TargetMode="External"/><Relationship Id="rId12" Type="http://schemas.openxmlformats.org/officeDocument/2006/relationships/hyperlink" Target="https://hrt-holds.com/images/products/5845/22023_3.jpg" TargetMode="External"/><Relationship Id="rId17" Type="http://schemas.openxmlformats.org/officeDocument/2006/relationships/hyperlink" Target="https://hrt-holds.com/images/products/5865/22039_1.jpg" TargetMode="External"/><Relationship Id="rId25" Type="http://schemas.openxmlformats.org/officeDocument/2006/relationships/hyperlink" Target="https://hrt-holds.com/images/products/5899/view%203%20set%2021204.jpg" TargetMode="External"/><Relationship Id="rId33" Type="http://schemas.openxmlformats.org/officeDocument/2006/relationships/hyperlink" Target="https://hrt-holds.com/images/products/5926/22111_3.jpg" TargetMode="External"/><Relationship Id="rId38" Type="http://schemas.openxmlformats.org/officeDocument/2006/relationships/hyperlink" Target="https://hrt-holds.com/images/products/5943/22133_3.jpg" TargetMode="External"/><Relationship Id="rId46" Type="http://schemas.openxmlformats.org/officeDocument/2006/relationships/comments" Target="../comments5.xml"/><Relationship Id="rId20" Type="http://schemas.openxmlformats.org/officeDocument/2006/relationships/hyperlink" Target="https://hrt-holds.com/images/products/5892/22079_3.jpg" TargetMode="External"/><Relationship Id="rId41" Type="http://schemas.openxmlformats.org/officeDocument/2006/relationships/hyperlink" Target="https://hrt-holds.com/images/products/5952/22141_3.jpg" TargetMode="External"/></Relationships>
</file>

<file path=xl/worksheets/_rels/sheet9.xml.rels><?xml version="1.0" encoding="UTF-8" standalone="yes"?>
<Relationships xmlns="http://schemas.openxmlformats.org/package/2006/relationships"><Relationship Id="rId8" Type="http://schemas.openxmlformats.org/officeDocument/2006/relationships/vmlDrawing" Target="../drawings/vmlDrawing6.vml"/><Relationship Id="rId3" Type="http://schemas.openxmlformats.org/officeDocument/2006/relationships/hyperlink" Target="https://hrt-holds.com/images/products/5967/23053_2.jpg" TargetMode="External"/><Relationship Id="rId7" Type="http://schemas.openxmlformats.org/officeDocument/2006/relationships/drawing" Target="../drawings/drawing9.xml"/><Relationship Id="rId2" Type="http://schemas.openxmlformats.org/officeDocument/2006/relationships/hyperlink" Target="https://hrt-holds.com/images/products/5966/23052_2.jpg" TargetMode="External"/><Relationship Id="rId1" Type="http://schemas.openxmlformats.org/officeDocument/2006/relationships/hyperlink" Target="https://hrt-holds.com/images/products/5965/23051_2.jpg" TargetMode="External"/><Relationship Id="rId6" Type="http://schemas.openxmlformats.org/officeDocument/2006/relationships/hyperlink" Target="https://hrt-holds.com/images/products/5970/fiction_volumes_2015_12_074.jpg" TargetMode="External"/><Relationship Id="rId5" Type="http://schemas.openxmlformats.org/officeDocument/2006/relationships/hyperlink" Target="https://hrt-holds.com/images/products/5969/23.jpg" TargetMode="External"/><Relationship Id="rId4" Type="http://schemas.openxmlformats.org/officeDocument/2006/relationships/hyperlink" Target="https://hrt-holds.com/images/products/5968/23054_2.jpg" TargetMode="External"/><Relationship Id="rId9"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13" Type="http://schemas.openxmlformats.org/officeDocument/2006/relationships/hyperlink" Target="http://hrt-holds.com/images/products/5588/30011_2.jpg" TargetMode="External"/><Relationship Id="rId18" Type="http://schemas.openxmlformats.org/officeDocument/2006/relationships/hyperlink" Target="http://hrt-holds.com/images/products/5593/300L_2.jpg" TargetMode="External"/><Relationship Id="rId26" Type="http://schemas.openxmlformats.org/officeDocument/2006/relationships/hyperlink" Target="http://hrt-holds.com/images/products/5601/30024_2.jpg" TargetMode="External"/><Relationship Id="rId39" Type="http://schemas.openxmlformats.org/officeDocument/2006/relationships/hyperlink" Target="http://hrt-holds.com/images/products/5614/30037_2.jpg" TargetMode="External"/><Relationship Id="rId21" Type="http://schemas.openxmlformats.org/officeDocument/2006/relationships/hyperlink" Target="http://hrt-holds.com/images/products/5596/30019_view_2.jpg" TargetMode="External"/><Relationship Id="rId34" Type="http://schemas.openxmlformats.org/officeDocument/2006/relationships/hyperlink" Target="http://hrt-holds.com/images/products/5609/30032_2.jpg" TargetMode="External"/><Relationship Id="rId42" Type="http://schemas.openxmlformats.org/officeDocument/2006/relationships/hyperlink" Target="http://hrt-holds.com/images/products/5617/30040_2.jpg" TargetMode="External"/><Relationship Id="rId7" Type="http://schemas.openxmlformats.org/officeDocument/2006/relationships/hyperlink" Target="http://hrt-holds.com/images/products/5582/30005_2.jpg" TargetMode="External"/><Relationship Id="rId2" Type="http://schemas.openxmlformats.org/officeDocument/2006/relationships/hyperlink" Target="http://hrt-holds.com/images/products/5577/30000_2.jpg" TargetMode="External"/><Relationship Id="rId16" Type="http://schemas.openxmlformats.org/officeDocument/2006/relationships/hyperlink" Target="http://hrt-holds.com/images/products/5591/30014_view_2.jpg" TargetMode="External"/><Relationship Id="rId20" Type="http://schemas.openxmlformats.org/officeDocument/2006/relationships/hyperlink" Target="http://hrt-holds.com/images/products/5595/30018_view_2.jpg" TargetMode="External"/><Relationship Id="rId29" Type="http://schemas.openxmlformats.org/officeDocument/2006/relationships/hyperlink" Target="http://hrt-holds.com/images/products/5604/30027_2.jpg" TargetMode="External"/><Relationship Id="rId41" Type="http://schemas.openxmlformats.org/officeDocument/2006/relationships/hyperlink" Target="http://hrt-holds.com/images/products/5616/30039_2.jpg" TargetMode="External"/><Relationship Id="rId1" Type="http://schemas.openxmlformats.org/officeDocument/2006/relationships/hyperlink" Target="http://www.fiction-holds.com/colors" TargetMode="External"/><Relationship Id="rId6" Type="http://schemas.openxmlformats.org/officeDocument/2006/relationships/hyperlink" Target="http://hrt-holds.com/images/products/5581/30004_view_2.jpg" TargetMode="External"/><Relationship Id="rId11" Type="http://schemas.openxmlformats.org/officeDocument/2006/relationships/hyperlink" Target="http://hrt-holds.com/images/products/5586/30009_view_2.jpg" TargetMode="External"/><Relationship Id="rId24" Type="http://schemas.openxmlformats.org/officeDocument/2006/relationships/hyperlink" Target="http://hrt-holds.com/images/products/5599/30022_view_2.jpg" TargetMode="External"/><Relationship Id="rId32" Type="http://schemas.openxmlformats.org/officeDocument/2006/relationships/hyperlink" Target="http://hrt-holds.com/images/products/5607/30030_view_2.jpg" TargetMode="External"/><Relationship Id="rId37" Type="http://schemas.openxmlformats.org/officeDocument/2006/relationships/hyperlink" Target="http://hrt-holds.com/images/products/5612/30035_2.jpg" TargetMode="External"/><Relationship Id="rId40" Type="http://schemas.openxmlformats.org/officeDocument/2006/relationships/hyperlink" Target="http://hrt-holds.com/images/products/5615/30038_2.jpg" TargetMode="External"/><Relationship Id="rId5" Type="http://schemas.openxmlformats.org/officeDocument/2006/relationships/hyperlink" Target="http://hrt-holds.com/images/products/5580/30003_view_2.jpg" TargetMode="External"/><Relationship Id="rId15" Type="http://schemas.openxmlformats.org/officeDocument/2006/relationships/hyperlink" Target="http://hrt-holds.com/images/products/5590/30013_2.jpg" TargetMode="External"/><Relationship Id="rId23" Type="http://schemas.openxmlformats.org/officeDocument/2006/relationships/hyperlink" Target="http://hrt-holds.com/images/products/5598/30021_2.jpg" TargetMode="External"/><Relationship Id="rId28" Type="http://schemas.openxmlformats.org/officeDocument/2006/relationships/hyperlink" Target="http://hrt-holds.com/images/products/5603/30026_3.jpg" TargetMode="External"/><Relationship Id="rId36" Type="http://schemas.openxmlformats.org/officeDocument/2006/relationships/hyperlink" Target="http://hrt-holds.com/images/products/5611/30034_view_4.jpg" TargetMode="External"/><Relationship Id="rId10" Type="http://schemas.openxmlformats.org/officeDocument/2006/relationships/hyperlink" Target="http://hrt-holds.com/images/products/5585/30008_2.jpg" TargetMode="External"/><Relationship Id="rId19" Type="http://schemas.openxmlformats.org/officeDocument/2006/relationships/hyperlink" Target="http://hrt-holds.com/images/products/5594/30017_view_2.jpg" TargetMode="External"/><Relationship Id="rId31" Type="http://schemas.openxmlformats.org/officeDocument/2006/relationships/hyperlink" Target="http://hrt-holds.com/images/products/5606/30029_view_2.jpg" TargetMode="External"/><Relationship Id="rId44" Type="http://schemas.openxmlformats.org/officeDocument/2006/relationships/hyperlink" Target="https://hrt-holds.com/page/colors" TargetMode="External"/><Relationship Id="rId4" Type="http://schemas.openxmlformats.org/officeDocument/2006/relationships/hyperlink" Target="http://hrt-holds.com/images/products/5579/30002_2.jpg" TargetMode="External"/><Relationship Id="rId9" Type="http://schemas.openxmlformats.org/officeDocument/2006/relationships/hyperlink" Target="http://hrt-holds.com/images/products/5584/30007_2.jpg" TargetMode="External"/><Relationship Id="rId14" Type="http://schemas.openxmlformats.org/officeDocument/2006/relationships/hyperlink" Target="http://hrt-holds.com/images/products/5589/30012_2.jpg" TargetMode="External"/><Relationship Id="rId22" Type="http://schemas.openxmlformats.org/officeDocument/2006/relationships/hyperlink" Target="http://hrt-holds.com/images/products/5597/30020_2.jpg" TargetMode="External"/><Relationship Id="rId27" Type="http://schemas.openxmlformats.org/officeDocument/2006/relationships/hyperlink" Target="http://hrt-holds.com/images/products/5602/30025_3.jpg" TargetMode="External"/><Relationship Id="rId30" Type="http://schemas.openxmlformats.org/officeDocument/2006/relationships/hyperlink" Target="http://hrt-holds.com/images/products/5605/30028_2.jpg" TargetMode="External"/><Relationship Id="rId35" Type="http://schemas.openxmlformats.org/officeDocument/2006/relationships/hyperlink" Target="http://hrt-holds.com/images/products/5610/30033_view_2.jpg" TargetMode="External"/><Relationship Id="rId43" Type="http://schemas.openxmlformats.org/officeDocument/2006/relationships/hyperlink" Target="http://hrt-holds.com/images/products/5618/30041_2.jpg" TargetMode="External"/><Relationship Id="rId8" Type="http://schemas.openxmlformats.org/officeDocument/2006/relationships/hyperlink" Target="http://hrt-holds.com/images/products/5583/30006_view2.jpg" TargetMode="External"/><Relationship Id="rId3" Type="http://schemas.openxmlformats.org/officeDocument/2006/relationships/hyperlink" Target="http://hrt-holds.com/images/products/5578/30001_2.jpg" TargetMode="External"/><Relationship Id="rId12" Type="http://schemas.openxmlformats.org/officeDocument/2006/relationships/hyperlink" Target="http://hrt-holds.com/images/products/5587/30010_view_2.jpg" TargetMode="External"/><Relationship Id="rId17" Type="http://schemas.openxmlformats.org/officeDocument/2006/relationships/hyperlink" Target="http://hrt-holds.com/images/products/5592/30015_2.jpg" TargetMode="External"/><Relationship Id="rId25" Type="http://schemas.openxmlformats.org/officeDocument/2006/relationships/hyperlink" Target="http://hrt-holds.com/images/products/5600/30023_view_2.jpg" TargetMode="External"/><Relationship Id="rId33" Type="http://schemas.openxmlformats.org/officeDocument/2006/relationships/hyperlink" Target="http://hrt-holds.com/images/products/5608/30031_view_2.jpg" TargetMode="External"/><Relationship Id="rId38" Type="http://schemas.openxmlformats.org/officeDocument/2006/relationships/hyperlink" Target="http://hrt-holds.com/images/products/5613/30036_view_2.jpg"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hrt-holds.com/hrt/training/training_holds/set_of_train_holds_a-b-c-d-e" TargetMode="External"/><Relationship Id="rId13" Type="http://schemas.openxmlformats.org/officeDocument/2006/relationships/hyperlink" Target="https://hrt-holds.com/images/products/6292/14156%2025%20mm.jpg" TargetMode="External"/><Relationship Id="rId18" Type="http://schemas.openxmlformats.org/officeDocument/2006/relationships/hyperlink" Target="https://hrt-holds.com/images/products/6287/14151%206%20mm.jpg" TargetMode="External"/><Relationship Id="rId3" Type="http://schemas.openxmlformats.org/officeDocument/2006/relationships/hyperlink" Target="http://hrt-holds.com/images/products/6049/14002.jpg" TargetMode="External"/><Relationship Id="rId21" Type="http://schemas.openxmlformats.org/officeDocument/2006/relationships/comments" Target="../comments7.xml"/><Relationship Id="rId7" Type="http://schemas.openxmlformats.org/officeDocument/2006/relationships/hyperlink" Target="https://hrt-holds.com/hrt/training/training_holds/set_of_train_holds_a-b-c-d-e" TargetMode="External"/><Relationship Id="rId12" Type="http://schemas.openxmlformats.org/officeDocument/2006/relationships/hyperlink" Target="https://hrt-holds.com/images/products/6293/14157%2030%20mm.jpg" TargetMode="External"/><Relationship Id="rId17" Type="http://schemas.openxmlformats.org/officeDocument/2006/relationships/hyperlink" Target="https://hrt-holds.com/images/products/6288/14152%208%20mm.jpg" TargetMode="External"/><Relationship Id="rId2" Type="http://schemas.openxmlformats.org/officeDocument/2006/relationships/hyperlink" Target="http://hrt-holds.com/images/products/6048/14001.jpg" TargetMode="External"/><Relationship Id="rId16" Type="http://schemas.openxmlformats.org/officeDocument/2006/relationships/hyperlink" Target="https://hrt-holds.com/images/products/6289/14153%2010%20mm.jpg" TargetMode="External"/><Relationship Id="rId20" Type="http://schemas.openxmlformats.org/officeDocument/2006/relationships/vmlDrawing" Target="../drawings/vmlDrawing7.vml"/><Relationship Id="rId1" Type="http://schemas.openxmlformats.org/officeDocument/2006/relationships/hyperlink" Target="http://hrt-holds.com/images/products/6048/14001.jpg" TargetMode="External"/><Relationship Id="rId6" Type="http://schemas.openxmlformats.org/officeDocument/2006/relationships/hyperlink" Target="http://hrt-holds.com/images/products/6052/14005.jpg" TargetMode="External"/><Relationship Id="rId11" Type="http://schemas.openxmlformats.org/officeDocument/2006/relationships/hyperlink" Target="https://hrt-holds.com/images/products/6239/14125%20white%2025.jpg" TargetMode="External"/><Relationship Id="rId5" Type="http://schemas.openxmlformats.org/officeDocument/2006/relationships/hyperlink" Target="http://hrt-holds.com/images/products/6051/14004.jpg" TargetMode="External"/><Relationship Id="rId15" Type="http://schemas.openxmlformats.org/officeDocument/2006/relationships/hyperlink" Target="https://hrt-holds.com/images/products/6290/14154%2015%20mm.jpg" TargetMode="External"/><Relationship Id="rId10" Type="http://schemas.openxmlformats.org/officeDocument/2006/relationships/hyperlink" Target="https://hrt-holds.com/images/products/6238/14120%20white%20%2020.jpg" TargetMode="External"/><Relationship Id="rId19" Type="http://schemas.openxmlformats.org/officeDocument/2006/relationships/drawing" Target="../drawings/drawing10.xml"/><Relationship Id="rId4" Type="http://schemas.openxmlformats.org/officeDocument/2006/relationships/hyperlink" Target="http://hrt-holds.com/images/products/6050/14003.jpg" TargetMode="External"/><Relationship Id="rId9" Type="http://schemas.openxmlformats.org/officeDocument/2006/relationships/hyperlink" Target="https://hrt-holds.com/images/products/6242/14130%20white%2030.jpg" TargetMode="External"/><Relationship Id="rId14" Type="http://schemas.openxmlformats.org/officeDocument/2006/relationships/hyperlink" Target="https://hrt-holds.com/images/products/6291/14155%2020%20mm.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8"/>
  <sheetViews>
    <sheetView zoomScale="80" zoomScaleNormal="80" workbookViewId="0">
      <selection activeCell="B12" sqref="B12"/>
    </sheetView>
  </sheetViews>
  <sheetFormatPr baseColWidth="10" defaultColWidth="9" defaultRowHeight="14.4"/>
  <cols>
    <col min="1" max="1" width="27.5546875" customWidth="1"/>
    <col min="2" max="2" width="17.109375" customWidth="1"/>
    <col min="3" max="3" width="15.109375" customWidth="1"/>
  </cols>
  <sheetData>
    <row r="1" spans="1:23" ht="16.5" customHeight="1">
      <c r="A1" s="456"/>
      <c r="B1" s="615" t="s">
        <v>0</v>
      </c>
      <c r="C1" s="615"/>
      <c r="D1" s="615"/>
      <c r="E1" s="457"/>
      <c r="F1" s="457"/>
      <c r="G1" s="457"/>
      <c r="H1" s="457"/>
      <c r="I1" s="457"/>
      <c r="J1" s="457"/>
      <c r="K1" s="457"/>
      <c r="L1" s="457"/>
      <c r="P1" s="494"/>
      <c r="Q1" s="494"/>
      <c r="R1" s="494"/>
      <c r="S1" s="494"/>
      <c r="T1" s="494"/>
      <c r="U1" s="494"/>
      <c r="V1" s="494"/>
      <c r="W1" s="494"/>
    </row>
    <row r="2" spans="1:23">
      <c r="A2" s="458" t="s">
        <v>1</v>
      </c>
      <c r="B2" s="616"/>
      <c r="C2" s="616"/>
      <c r="D2" s="616"/>
      <c r="E2" s="457" t="s">
        <v>2</v>
      </c>
      <c r="F2" s="457"/>
      <c r="G2" s="457"/>
      <c r="H2" s="457"/>
      <c r="I2" s="457"/>
      <c r="J2" s="457"/>
      <c r="K2" s="457"/>
      <c r="L2" s="457"/>
    </row>
    <row r="3" spans="1:23">
      <c r="A3" s="459" t="s">
        <v>3</v>
      </c>
      <c r="B3" s="616"/>
      <c r="C3" s="616"/>
      <c r="D3" s="616"/>
      <c r="E3" s="457" t="s">
        <v>2</v>
      </c>
      <c r="F3" s="457"/>
      <c r="G3" s="457"/>
      <c r="H3" s="457"/>
      <c r="I3" s="457"/>
      <c r="J3" s="457"/>
      <c r="K3" s="457"/>
    </row>
    <row r="4" spans="1:23">
      <c r="A4" s="459" t="s">
        <v>4</v>
      </c>
      <c r="B4" s="616"/>
      <c r="C4" s="616"/>
      <c r="D4" s="616"/>
      <c r="E4" s="457" t="s">
        <v>5</v>
      </c>
      <c r="F4" s="457"/>
      <c r="G4" s="457"/>
      <c r="H4" s="457"/>
      <c r="I4" s="457"/>
      <c r="J4" s="457"/>
      <c r="K4" s="457"/>
    </row>
    <row r="5" spans="1:23">
      <c r="A5" s="460" t="s">
        <v>6</v>
      </c>
      <c r="B5" s="617"/>
      <c r="C5" s="617"/>
      <c r="D5" s="617"/>
      <c r="E5" s="457" t="s">
        <v>5</v>
      </c>
      <c r="F5" s="457"/>
      <c r="G5" s="457"/>
      <c r="H5" s="457"/>
      <c r="I5" s="457"/>
      <c r="J5" s="457"/>
      <c r="K5" s="457"/>
    </row>
    <row r="6" spans="1:23">
      <c r="A6" s="461" t="s">
        <v>7</v>
      </c>
      <c r="B6" s="614"/>
      <c r="C6" s="614"/>
      <c r="D6" s="614"/>
      <c r="E6" s="462"/>
      <c r="F6" s="457" t="s">
        <v>2</v>
      </c>
      <c r="G6" s="457"/>
      <c r="H6" s="457"/>
      <c r="I6" s="457"/>
      <c r="J6" s="457"/>
      <c r="K6" s="457"/>
    </row>
    <row r="7" spans="1:23" ht="26.4">
      <c r="A7" s="598" t="s">
        <v>8</v>
      </c>
      <c r="B7" s="603">
        <f>IF(X1:X1=1,$C$15+$C$17+$C$25+$C$28+#REF!,$C$15+$C$17+$C$25+$C$28)</f>
        <v>0</v>
      </c>
      <c r="C7" s="603"/>
      <c r="D7" s="463" t="s">
        <v>9</v>
      </c>
      <c r="E7" s="464" t="s">
        <v>10</v>
      </c>
      <c r="F7" s="464" t="s">
        <v>11</v>
      </c>
      <c r="G7" s="464" t="s">
        <v>12</v>
      </c>
      <c r="H7" s="464" t="s">
        <v>13</v>
      </c>
      <c r="I7" s="463" t="s">
        <v>14</v>
      </c>
      <c r="J7" s="463" t="s">
        <v>15</v>
      </c>
      <c r="K7" s="495" t="s">
        <v>16</v>
      </c>
      <c r="L7" s="613" t="s">
        <v>17</v>
      </c>
      <c r="M7" s="613" t="s">
        <v>17</v>
      </c>
      <c r="N7" s="613"/>
      <c r="O7" s="613"/>
    </row>
    <row r="8" spans="1:23">
      <c r="A8" s="598"/>
      <c r="B8" s="603"/>
      <c r="C8" s="603"/>
      <c r="D8" s="463" t="s">
        <v>18</v>
      </c>
      <c r="E8" s="465">
        <f t="shared" ref="E8:J8" si="0">IF($N8,E9/$N8,0)</f>
        <v>0</v>
      </c>
      <c r="F8" s="465">
        <f t="shared" si="0"/>
        <v>0</v>
      </c>
      <c r="G8" s="465">
        <f t="shared" si="0"/>
        <v>0</v>
      </c>
      <c r="H8" s="465">
        <f t="shared" si="0"/>
        <v>0</v>
      </c>
      <c r="I8" s="465">
        <f t="shared" si="0"/>
        <v>0</v>
      </c>
      <c r="J8" s="465">
        <f t="shared" si="0"/>
        <v>0</v>
      </c>
      <c r="K8" s="465"/>
      <c r="L8" s="610" t="s">
        <v>19</v>
      </c>
      <c r="M8" s="610" t="s">
        <v>19</v>
      </c>
      <c r="N8" s="507">
        <f>N13+N18+N23+N29</f>
        <v>0</v>
      </c>
      <c r="O8" s="464" t="s">
        <v>20</v>
      </c>
    </row>
    <row r="9" spans="1:23" ht="22.8">
      <c r="A9" s="598"/>
      <c r="B9" s="603"/>
      <c r="C9" s="603"/>
      <c r="D9" s="463" t="s">
        <v>20</v>
      </c>
      <c r="E9" s="466">
        <f>$E$14+$E$19+$E$24+$E$30</f>
        <v>0</v>
      </c>
      <c r="F9" s="466">
        <f>$F$14+$F$19+$F$24+$F$30</f>
        <v>0</v>
      </c>
      <c r="G9" s="466">
        <f>$G$14+$G$19+$G$24+$G$30</f>
        <v>0</v>
      </c>
      <c r="H9" s="466">
        <f>$H$14+$H$19+$H$24+$H$30</f>
        <v>0</v>
      </c>
      <c r="I9" s="484">
        <f>$I$14+$I$19+$I$24+$I$30</f>
        <v>0</v>
      </c>
      <c r="J9" s="466">
        <f>$J$14+$J$19+$J$24+$J$30</f>
        <v>0</v>
      </c>
      <c r="K9" s="484">
        <f>$K$14+$K$19+$K$24</f>
        <v>0</v>
      </c>
      <c r="L9" s="604" t="s">
        <v>21</v>
      </c>
      <c r="M9" s="604"/>
      <c r="N9" s="496">
        <f>N14+N19+N24</f>
        <v>0</v>
      </c>
      <c r="O9" s="497" t="s">
        <v>20</v>
      </c>
      <c r="P9" s="494"/>
      <c r="Q9" s="494"/>
      <c r="R9" s="494"/>
      <c r="S9" s="494"/>
      <c r="T9" s="494"/>
      <c r="U9" s="494"/>
      <c r="V9" s="494"/>
      <c r="W9" s="494"/>
    </row>
    <row r="10" spans="1:23">
      <c r="A10" s="250"/>
      <c r="B10" s="250"/>
      <c r="C10" s="250"/>
      <c r="D10" s="250"/>
      <c r="E10" s="250"/>
      <c r="F10" s="250"/>
      <c r="G10" s="250"/>
      <c r="H10" s="250"/>
      <c r="I10" s="250"/>
      <c r="J10" s="250"/>
      <c r="K10" s="250"/>
      <c r="L10" s="604" t="s">
        <v>22</v>
      </c>
      <c r="M10" s="604"/>
      <c r="N10" s="498">
        <f>N15+N20+N25+N30</f>
        <v>0</v>
      </c>
      <c r="O10" s="497" t="s">
        <v>23</v>
      </c>
    </row>
    <row r="11" spans="1:23" ht="33" customHeight="1">
      <c r="A11" s="467"/>
      <c r="B11" s="468" t="s">
        <v>24</v>
      </c>
      <c r="C11" s="469">
        <f>'HRT polyester'!M102+'HRT by ARTIST'!N177</f>
        <v>0</v>
      </c>
      <c r="D11" s="250"/>
      <c r="E11" s="250"/>
      <c r="F11" s="250"/>
      <c r="G11" s="250"/>
      <c r="H11" s="250"/>
      <c r="I11" s="250"/>
      <c r="J11" s="250"/>
      <c r="K11" s="250"/>
      <c r="L11" s="250"/>
      <c r="M11" s="250"/>
      <c r="N11" s="250"/>
      <c r="O11" s="499"/>
    </row>
    <row r="12" spans="1:23" ht="26.4">
      <c r="A12" s="467"/>
      <c r="B12" s="470" t="s">
        <v>25</v>
      </c>
      <c r="C12" s="469">
        <f>'HRT PU'!M66</f>
        <v>0</v>
      </c>
      <c r="D12" s="471" t="s">
        <v>26</v>
      </c>
      <c r="E12" s="464" t="s">
        <v>10</v>
      </c>
      <c r="F12" s="464" t="s">
        <v>11</v>
      </c>
      <c r="G12" s="464" t="s">
        <v>12</v>
      </c>
      <c r="H12" s="464" t="s">
        <v>13</v>
      </c>
      <c r="I12" s="463" t="s">
        <v>14</v>
      </c>
      <c r="J12" s="463" t="s">
        <v>15</v>
      </c>
      <c r="K12" s="495" t="s">
        <v>16</v>
      </c>
      <c r="L12" s="613" t="s">
        <v>17</v>
      </c>
      <c r="M12" s="613"/>
      <c r="N12" s="613"/>
      <c r="O12" s="613"/>
    </row>
    <row r="13" spans="1:23">
      <c r="A13" s="467"/>
      <c r="B13" s="472" t="s">
        <v>27</v>
      </c>
      <c r="C13" s="469">
        <f>'HRT volumes'!F72</f>
        <v>0</v>
      </c>
      <c r="D13" s="471" t="s">
        <v>18</v>
      </c>
      <c r="E13" s="473">
        <f>IF($N$13,E14/$N$13,0)</f>
        <v>0</v>
      </c>
      <c r="F13" s="473">
        <f t="shared" ref="E13:J13" si="1">IF($N$13,F14/$N$13,0)</f>
        <v>0</v>
      </c>
      <c r="G13" s="473">
        <f t="shared" si="1"/>
        <v>0</v>
      </c>
      <c r="H13" s="473">
        <f t="shared" si="1"/>
        <v>0</v>
      </c>
      <c r="I13" s="473">
        <f t="shared" si="1"/>
        <v>0</v>
      </c>
      <c r="J13" s="473">
        <f t="shared" si="1"/>
        <v>0</v>
      </c>
      <c r="K13" s="473"/>
      <c r="L13" s="610" t="s">
        <v>19</v>
      </c>
      <c r="M13" s="610"/>
      <c r="N13" s="496">
        <f>'HRT by ARTIST'!AB179+'HRT polyester'!AI102+'HRT PU'!AA67</f>
        <v>0</v>
      </c>
      <c r="O13" s="464" t="s">
        <v>20</v>
      </c>
    </row>
    <row r="14" spans="1:23">
      <c r="A14" s="467"/>
      <c r="B14" s="472" t="s">
        <v>28</v>
      </c>
      <c r="C14" s="469">
        <f>'Train and bolts'!F32</f>
        <v>0</v>
      </c>
      <c r="D14" s="471" t="s">
        <v>20</v>
      </c>
      <c r="E14" s="474">
        <f>'HRT by ARTIST'!AC176+'HRT polyester'!AC101+'HRT PU'!AA65</f>
        <v>0</v>
      </c>
      <c r="F14" s="474">
        <f>'HRT by ARTIST'!AD176+'HRT polyester'!AD101+'HRT PU'!AB65</f>
        <v>0</v>
      </c>
      <c r="G14" s="474">
        <f>'HRT by ARTIST'!AE176+'HRT polyester'!AE101+'HRT PU'!AC65</f>
        <v>0</v>
      </c>
      <c r="H14" s="474">
        <f>'HRT by ARTIST'!AF176+'HRT polyester'!AF101+'HRT PU'!AD65</f>
        <v>0</v>
      </c>
      <c r="I14" s="474">
        <f>'HRT by ARTIST'!AG176+'HRT polyester'!AG101+'HRT PU'!AE65</f>
        <v>0</v>
      </c>
      <c r="J14" s="474">
        <f>'HRT by ARTIST'!AH176+'HRT polyester'!AH101+'HRT PU'!AF65</f>
        <v>0</v>
      </c>
      <c r="K14" s="500">
        <f>'HRT volumes'!AD71+'HRT by ARTIST'!AH179</f>
        <v>0</v>
      </c>
      <c r="L14" s="604" t="s">
        <v>21</v>
      </c>
      <c r="M14" s="604"/>
      <c r="N14" s="496">
        <f>K14</f>
        <v>0</v>
      </c>
      <c r="O14" s="497" t="s">
        <v>20</v>
      </c>
    </row>
    <row r="15" spans="1:23">
      <c r="A15" s="467"/>
      <c r="B15" s="475" t="s">
        <v>29</v>
      </c>
      <c r="C15" s="469">
        <f>SUM(C11:C14)</f>
        <v>0</v>
      </c>
      <c r="D15" s="250"/>
      <c r="E15" s="250"/>
      <c r="F15" s="250"/>
      <c r="G15" s="250"/>
      <c r="H15" s="250"/>
      <c r="I15" s="250"/>
      <c r="J15" s="250"/>
      <c r="K15" s="250"/>
      <c r="L15" s="604" t="s">
        <v>22</v>
      </c>
      <c r="M15" s="604"/>
      <c r="N15" s="498">
        <f>'HRT by ARTIST'!AK178+'HRT polyester'!AJ101+'HRT PU'!AH65+'HRT volumes'!AB71+'Train and bolts'!T32</f>
        <v>0</v>
      </c>
      <c r="O15" s="497" t="s">
        <v>23</v>
      </c>
    </row>
    <row r="16" spans="1:23">
      <c r="A16" s="250"/>
      <c r="B16" s="250"/>
      <c r="C16" s="250"/>
      <c r="D16" s="250"/>
      <c r="E16" s="250"/>
      <c r="F16" s="250"/>
      <c r="G16" s="250"/>
      <c r="H16" s="250"/>
      <c r="I16" s="250"/>
      <c r="J16" s="250"/>
      <c r="K16" s="250"/>
      <c r="L16" s="250"/>
      <c r="M16" s="250"/>
      <c r="N16" s="250"/>
      <c r="O16" s="499"/>
    </row>
    <row r="17" spans="1:23" ht="26.4">
      <c r="A17" s="467"/>
      <c r="B17" s="599" t="s">
        <v>30</v>
      </c>
      <c r="C17" s="600">
        <f>'B SPECIAL PU'!N93</f>
        <v>0</v>
      </c>
      <c r="D17" s="477" t="s">
        <v>31</v>
      </c>
      <c r="E17" s="464" t="s">
        <v>10</v>
      </c>
      <c r="F17" s="464" t="s">
        <v>11</v>
      </c>
      <c r="G17" s="464" t="s">
        <v>12</v>
      </c>
      <c r="H17" s="464" t="s">
        <v>13</v>
      </c>
      <c r="I17" s="463" t="s">
        <v>14</v>
      </c>
      <c r="J17" s="463" t="s">
        <v>15</v>
      </c>
      <c r="K17" s="495" t="s">
        <v>16</v>
      </c>
      <c r="L17" s="613" t="s">
        <v>17</v>
      </c>
      <c r="M17" s="613" t="s">
        <v>17</v>
      </c>
      <c r="N17" s="613"/>
      <c r="O17" s="613"/>
    </row>
    <row r="18" spans="1:23">
      <c r="A18" s="467"/>
      <c r="B18" s="599"/>
      <c r="C18" s="599"/>
      <c r="D18" s="477" t="s">
        <v>18</v>
      </c>
      <c r="E18" s="473">
        <f t="shared" ref="E18:J18" si="2">IF($N$18,E19/$N$18,0)</f>
        <v>0</v>
      </c>
      <c r="F18" s="473">
        <f t="shared" si="2"/>
        <v>0</v>
      </c>
      <c r="G18" s="473">
        <f t="shared" si="2"/>
        <v>0</v>
      </c>
      <c r="H18" s="473">
        <f t="shared" si="2"/>
        <v>0</v>
      </c>
      <c r="I18" s="473">
        <f t="shared" si="2"/>
        <v>0</v>
      </c>
      <c r="J18" s="473">
        <f t="shared" si="2"/>
        <v>0</v>
      </c>
      <c r="K18" s="473"/>
      <c r="L18" s="610" t="s">
        <v>19</v>
      </c>
      <c r="M18" s="610"/>
      <c r="N18" s="464">
        <f>'B SPECIAL PU'!AB93</f>
        <v>0</v>
      </c>
      <c r="O18" s="464" t="s">
        <v>20</v>
      </c>
    </row>
    <row r="19" spans="1:23">
      <c r="A19" s="467"/>
      <c r="B19" s="478"/>
      <c r="C19" s="479"/>
      <c r="D19" s="480" t="s">
        <v>20</v>
      </c>
      <c r="E19" s="474">
        <f>'B SPECIAL PU'!AU92</f>
        <v>0</v>
      </c>
      <c r="F19" s="474">
        <f>'B SPECIAL PU'!AV92</f>
        <v>0</v>
      </c>
      <c r="G19" s="474">
        <f>'B SPECIAL PU'!AW92</f>
        <v>0</v>
      </c>
      <c r="H19" s="474">
        <f>'B SPECIAL PU'!AX92</f>
        <v>0</v>
      </c>
      <c r="I19" s="474">
        <f>'B SPECIAL PU'!AY92</f>
        <v>0</v>
      </c>
      <c r="J19" s="474">
        <f>'B SPECIAL PU'!AZ92</f>
        <v>0</v>
      </c>
      <c r="K19" s="474">
        <f>'B SPECIAL PU'!BA92</f>
        <v>0</v>
      </c>
      <c r="L19" s="604" t="s">
        <v>21</v>
      </c>
      <c r="M19" s="604"/>
      <c r="N19" s="496">
        <f>K19</f>
        <v>0</v>
      </c>
      <c r="O19" s="497" t="s">
        <v>20</v>
      </c>
    </row>
    <row r="20" spans="1:23">
      <c r="A20" s="250"/>
      <c r="B20" s="250"/>
      <c r="C20" s="250"/>
      <c r="D20" s="467"/>
      <c r="E20" s="467"/>
      <c r="F20" s="467"/>
      <c r="G20" s="467"/>
      <c r="H20" s="467"/>
      <c r="I20" s="467"/>
      <c r="J20" s="467"/>
      <c r="K20" s="467"/>
      <c r="L20" s="604" t="s">
        <v>22</v>
      </c>
      <c r="M20" s="604"/>
      <c r="N20" s="498">
        <f>'B SPECIAL PU'!AB94</f>
        <v>0</v>
      </c>
      <c r="O20" s="497" t="s">
        <v>23</v>
      </c>
    </row>
    <row r="21" spans="1:23" ht="22.8">
      <c r="A21" s="467"/>
      <c r="B21" s="481"/>
      <c r="C21" s="479"/>
      <c r="D21" s="482"/>
      <c r="E21" s="612"/>
      <c r="F21" s="612"/>
      <c r="G21" s="612"/>
      <c r="H21" s="612"/>
      <c r="I21" s="612"/>
      <c r="J21" s="612"/>
      <c r="K21" s="482"/>
      <c r="L21" s="501"/>
      <c r="M21" s="502"/>
      <c r="N21" s="503"/>
      <c r="O21" s="504"/>
      <c r="P21" s="494"/>
      <c r="Q21" s="494"/>
      <c r="R21" s="494"/>
      <c r="S21" s="494"/>
      <c r="T21" s="494"/>
      <c r="U21" s="494"/>
      <c r="V21" s="494"/>
      <c r="W21" s="494"/>
    </row>
    <row r="22" spans="1:23" ht="26.4">
      <c r="A22" s="467"/>
      <c r="B22" s="472" t="s">
        <v>32</v>
      </c>
      <c r="C22" s="476">
        <f>'Fiction polyester'!M53</f>
        <v>0</v>
      </c>
      <c r="D22" s="483" t="s">
        <v>33</v>
      </c>
      <c r="E22" s="464" t="s">
        <v>10</v>
      </c>
      <c r="F22" s="464" t="s">
        <v>11</v>
      </c>
      <c r="G22" s="464" t="s">
        <v>12</v>
      </c>
      <c r="H22" s="464" t="s">
        <v>13</v>
      </c>
      <c r="I22" s="463" t="s">
        <v>14</v>
      </c>
      <c r="J22" s="463" t="s">
        <v>15</v>
      </c>
      <c r="K22" s="495" t="s">
        <v>16</v>
      </c>
      <c r="L22" s="613" t="s">
        <v>17</v>
      </c>
      <c r="M22" s="613" t="s">
        <v>17</v>
      </c>
      <c r="N22" s="613"/>
      <c r="O22" s="613"/>
      <c r="R22" s="505"/>
      <c r="S22" s="505"/>
      <c r="T22" s="505"/>
      <c r="U22" s="505"/>
      <c r="V22" s="505"/>
      <c r="W22" s="505"/>
    </row>
    <row r="23" spans="1:23">
      <c r="A23" s="467"/>
      <c r="B23" s="470" t="s">
        <v>34</v>
      </c>
      <c r="C23" s="469">
        <f>'Fiction PU'!M54</f>
        <v>0</v>
      </c>
      <c r="D23" s="483" t="s">
        <v>18</v>
      </c>
      <c r="E23" s="473">
        <f t="shared" ref="E23:J23" si="3">IF($N$23,E24/$N$23,0)</f>
        <v>0</v>
      </c>
      <c r="F23" s="473">
        <f t="shared" si="3"/>
        <v>0</v>
      </c>
      <c r="G23" s="473">
        <f t="shared" si="3"/>
        <v>0</v>
      </c>
      <c r="H23" s="473">
        <f t="shared" si="3"/>
        <v>0</v>
      </c>
      <c r="I23" s="473">
        <f t="shared" si="3"/>
        <v>0</v>
      </c>
      <c r="J23" s="473">
        <f t="shared" si="3"/>
        <v>0</v>
      </c>
      <c r="K23" s="473"/>
      <c r="L23" s="610" t="s">
        <v>19</v>
      </c>
      <c r="M23" s="610"/>
      <c r="N23" s="496">
        <f>'Fiction polyester'!AB53+'Fiction PU'!Z54</f>
        <v>0</v>
      </c>
      <c r="O23" s="464" t="s">
        <v>20</v>
      </c>
      <c r="R23" s="505"/>
      <c r="S23" s="505"/>
      <c r="T23" s="505"/>
      <c r="U23" s="505"/>
      <c r="V23" s="505"/>
      <c r="W23" s="505"/>
    </row>
    <row r="24" spans="1:23">
      <c r="A24" s="467"/>
      <c r="B24" s="475" t="s">
        <v>35</v>
      </c>
      <c r="C24" s="469">
        <f>'Fiction volumes'!F16</f>
        <v>0</v>
      </c>
      <c r="D24" s="483" t="s">
        <v>20</v>
      </c>
      <c r="E24" s="484">
        <f>'Fiction polyester'!AS52+'Fiction PU'!AQ53</f>
        <v>0</v>
      </c>
      <c r="F24" s="484">
        <f>'Fiction polyester'!AT52+'Fiction PU'!AR53</f>
        <v>0</v>
      </c>
      <c r="G24" s="484">
        <f>'Fiction polyester'!AU52+'Fiction PU'!AS53</f>
        <v>0</v>
      </c>
      <c r="H24" s="484">
        <f>'Fiction polyester'!AV52+'Fiction PU'!AT53</f>
        <v>0</v>
      </c>
      <c r="I24" s="484">
        <f>'Fiction polyester'!AW52+'Fiction PU'!AU53</f>
        <v>0</v>
      </c>
      <c r="J24" s="484">
        <f>'Fiction polyester'!AX52+'Fiction PU'!AV53</f>
        <v>0</v>
      </c>
      <c r="K24" s="484">
        <f>'Fiction volumes'!V13</f>
        <v>0</v>
      </c>
      <c r="L24" s="604" t="s">
        <v>21</v>
      </c>
      <c r="M24" s="604"/>
      <c r="N24" s="496">
        <f>K24</f>
        <v>0</v>
      </c>
      <c r="O24" s="497" t="s">
        <v>20</v>
      </c>
      <c r="R24" s="505"/>
      <c r="S24" s="505"/>
      <c r="T24" s="505"/>
      <c r="U24" s="505"/>
      <c r="V24" s="505"/>
      <c r="W24" s="505"/>
    </row>
    <row r="25" spans="1:23" ht="15.6">
      <c r="A25" s="467"/>
      <c r="B25" s="485" t="s">
        <v>36</v>
      </c>
      <c r="C25" s="469">
        <f>SUM(C22:C24)</f>
        <v>0</v>
      </c>
      <c r="D25" s="486"/>
      <c r="E25" s="481"/>
      <c r="F25" s="481"/>
      <c r="G25" s="481"/>
      <c r="H25" s="481"/>
      <c r="I25" s="481"/>
      <c r="J25" s="481"/>
      <c r="K25" s="481"/>
      <c r="L25" s="604" t="s">
        <v>22</v>
      </c>
      <c r="M25" s="604"/>
      <c r="N25" s="498">
        <f>'Fiction polyester'!AB54+'Fiction PU'!Z55+'Fiction volumes'!T18</f>
        <v>0</v>
      </c>
      <c r="O25" s="497" t="s">
        <v>23</v>
      </c>
      <c r="R25" s="505"/>
      <c r="S25" s="505"/>
      <c r="T25" s="505"/>
      <c r="U25" s="505"/>
      <c r="V25" s="505"/>
      <c r="W25" s="505"/>
    </row>
    <row r="26" spans="1:23">
      <c r="A26" s="250"/>
      <c r="B26" s="250"/>
      <c r="C26" s="250"/>
      <c r="D26" s="250"/>
      <c r="E26" s="250"/>
      <c r="F26" s="250"/>
      <c r="G26" s="250"/>
      <c r="H26" s="250"/>
      <c r="I26" s="250"/>
      <c r="J26" s="250"/>
      <c r="K26" s="250"/>
      <c r="L26" s="250"/>
      <c r="M26" s="250"/>
      <c r="N26" s="250"/>
      <c r="O26" s="499"/>
      <c r="P26" s="505"/>
      <c r="Q26" s="505"/>
      <c r="R26" s="505"/>
      <c r="S26" s="505"/>
      <c r="T26" s="505"/>
      <c r="U26" s="505"/>
      <c r="V26" s="505"/>
      <c r="W26" s="505"/>
    </row>
    <row r="27" spans="1:23">
      <c r="A27" s="467"/>
      <c r="B27" s="250"/>
      <c r="C27" s="250"/>
      <c r="D27" s="467"/>
      <c r="E27" s="467"/>
      <c r="F27" s="467"/>
      <c r="G27" s="467"/>
      <c r="H27" s="467"/>
      <c r="I27" s="467"/>
      <c r="J27" s="501"/>
      <c r="K27" s="467"/>
      <c r="L27" s="467"/>
      <c r="M27" s="467"/>
      <c r="N27" s="467"/>
      <c r="O27" s="478"/>
      <c r="P27" s="505"/>
      <c r="Q27" s="505"/>
      <c r="R27" s="505"/>
      <c r="S27" s="505"/>
      <c r="T27" s="505"/>
      <c r="U27" s="505"/>
      <c r="V27" s="505"/>
      <c r="W27" s="505"/>
    </row>
    <row r="28" spans="1:23" ht="26.4">
      <c r="A28" s="467"/>
      <c r="B28" s="599" t="s">
        <v>37</v>
      </c>
      <c r="C28" s="600">
        <f>'300 holds PU'!M55</f>
        <v>0</v>
      </c>
      <c r="D28" s="487" t="s">
        <v>38</v>
      </c>
      <c r="E28" s="464" t="s">
        <v>10</v>
      </c>
      <c r="F28" s="464" t="s">
        <v>11</v>
      </c>
      <c r="G28" s="464" t="s">
        <v>12</v>
      </c>
      <c r="H28" s="464" t="s">
        <v>13</v>
      </c>
      <c r="I28" s="463" t="s">
        <v>14</v>
      </c>
      <c r="J28" s="463" t="s">
        <v>15</v>
      </c>
      <c r="K28" s="463"/>
      <c r="L28" s="506"/>
      <c r="M28" s="611" t="s">
        <v>17</v>
      </c>
      <c r="N28" s="611"/>
      <c r="O28" s="611"/>
      <c r="P28" s="505"/>
      <c r="Q28" s="505"/>
      <c r="R28" s="505"/>
      <c r="S28" s="505"/>
      <c r="T28" s="505"/>
      <c r="U28" s="505"/>
      <c r="V28" s="505"/>
      <c r="W28" s="505"/>
    </row>
    <row r="29" spans="1:23">
      <c r="A29" s="467"/>
      <c r="B29" s="599"/>
      <c r="C29" s="599"/>
      <c r="D29" s="487" t="s">
        <v>18</v>
      </c>
      <c r="E29" s="465">
        <f t="shared" ref="E29:J29" si="4">IF($N$29,E30/$N$29,0)</f>
        <v>0</v>
      </c>
      <c r="F29" s="465">
        <f t="shared" si="4"/>
        <v>0</v>
      </c>
      <c r="G29" s="465">
        <f t="shared" si="4"/>
        <v>0</v>
      </c>
      <c r="H29" s="465">
        <f t="shared" si="4"/>
        <v>0</v>
      </c>
      <c r="I29" s="465">
        <f t="shared" si="4"/>
        <v>0</v>
      </c>
      <c r="J29" s="465">
        <f t="shared" si="4"/>
        <v>0</v>
      </c>
      <c r="K29" s="465"/>
      <c r="L29" s="610" t="s">
        <v>19</v>
      </c>
      <c r="M29" s="610"/>
      <c r="N29" s="507">
        <f>'300 holds PU'!AA55</f>
        <v>0</v>
      </c>
      <c r="O29" s="464" t="s">
        <v>20</v>
      </c>
      <c r="P29" s="505"/>
      <c r="Q29" s="505"/>
      <c r="R29" s="505"/>
      <c r="S29" s="505"/>
      <c r="T29" s="505"/>
      <c r="U29" s="505"/>
      <c r="V29" s="505"/>
      <c r="W29" s="505"/>
    </row>
    <row r="30" spans="1:23">
      <c r="A30" s="467"/>
      <c r="B30" s="478"/>
      <c r="C30" s="479"/>
      <c r="D30" s="488" t="s">
        <v>20</v>
      </c>
      <c r="E30" s="484">
        <f>'300 holds PU'!AR54</f>
        <v>0</v>
      </c>
      <c r="F30" s="484">
        <f>'300 holds PU'!AS54</f>
        <v>0</v>
      </c>
      <c r="G30" s="484">
        <f>'300 holds PU'!AT54</f>
        <v>0</v>
      </c>
      <c r="H30" s="484">
        <f>'300 holds PU'!AU54</f>
        <v>0</v>
      </c>
      <c r="I30" s="484">
        <f>'300 holds PU'!AV54</f>
        <v>0</v>
      </c>
      <c r="J30" s="484">
        <f>'300 holds PU'!AW54</f>
        <v>0</v>
      </c>
      <c r="K30" s="508"/>
      <c r="L30" s="604" t="s">
        <v>22</v>
      </c>
      <c r="M30" s="604"/>
      <c r="N30" s="498">
        <f>'300 holds PU'!AA56</f>
        <v>0</v>
      </c>
      <c r="O30" s="497" t="s">
        <v>23</v>
      </c>
      <c r="P30" s="505"/>
      <c r="Q30" s="505"/>
      <c r="R30" s="505"/>
      <c r="S30" s="505"/>
      <c r="T30" s="505"/>
      <c r="U30" s="505"/>
      <c r="V30" s="505"/>
      <c r="W30" s="505"/>
    </row>
    <row r="31" spans="1:23">
      <c r="A31" s="250"/>
      <c r="B31" s="250"/>
      <c r="C31" s="250"/>
      <c r="D31" s="250"/>
      <c r="E31" s="250"/>
      <c r="F31" s="250"/>
      <c r="G31" s="250"/>
      <c r="H31" s="250"/>
      <c r="I31" s="250"/>
      <c r="J31" s="250"/>
      <c r="K31" s="250"/>
      <c r="L31" s="250"/>
      <c r="M31" s="250"/>
      <c r="N31" s="250"/>
      <c r="O31" s="499"/>
      <c r="P31" s="505"/>
      <c r="Q31" s="505"/>
      <c r="R31" s="505"/>
      <c r="S31" s="505"/>
      <c r="T31" s="505"/>
      <c r="U31" s="505"/>
      <c r="V31" s="505"/>
      <c r="W31" s="505"/>
    </row>
    <row r="32" spans="1:23">
      <c r="A32" s="250"/>
      <c r="B32" s="250"/>
      <c r="C32" s="250"/>
      <c r="D32" s="250"/>
      <c r="E32" s="250"/>
      <c r="F32" s="250"/>
      <c r="G32" s="250"/>
      <c r="H32" s="250"/>
      <c r="I32" s="250"/>
      <c r="J32" s="250"/>
      <c r="K32" s="250"/>
      <c r="L32" s="250"/>
      <c r="M32" s="250"/>
      <c r="N32" s="250"/>
      <c r="O32" s="499"/>
      <c r="P32" s="505"/>
      <c r="Q32" s="505"/>
      <c r="R32" s="505"/>
      <c r="S32" s="505"/>
      <c r="T32" s="505"/>
      <c r="U32" s="505"/>
      <c r="V32" s="505"/>
      <c r="W32" s="505"/>
    </row>
    <row r="33" spans="1:23">
      <c r="A33" s="601" t="str">
        <f>IF(AW13:AW13=1,"Thank you! We will include the required number of bolts and screws to your purchase order. You could view the price of each bolt size at the accessories section. The total cost will appear at your proforma invoice too."," ")</f>
        <v xml:space="preserve"> </v>
      </c>
      <c r="B33" s="601"/>
      <c r="C33" s="601"/>
      <c r="D33" s="601"/>
      <c r="E33" s="601"/>
      <c r="F33" s="601"/>
      <c r="G33" s="601"/>
      <c r="H33" s="601"/>
      <c r="I33" s="601"/>
      <c r="J33" s="601"/>
      <c r="K33" s="601"/>
      <c r="L33" s="601"/>
      <c r="M33" s="601"/>
      <c r="N33" s="601"/>
      <c r="O33" s="601"/>
      <c r="P33" s="505"/>
      <c r="Q33" s="505"/>
      <c r="R33" s="505"/>
      <c r="S33" s="505"/>
      <c r="T33" s="505"/>
      <c r="U33" s="505"/>
      <c r="V33" s="505"/>
      <c r="W33" s="505"/>
    </row>
    <row r="34" spans="1:23">
      <c r="A34" s="601"/>
      <c r="B34" s="601"/>
      <c r="C34" s="601"/>
      <c r="D34" s="601"/>
      <c r="E34" s="601"/>
      <c r="F34" s="601"/>
      <c r="G34" s="601"/>
      <c r="H34" s="601"/>
      <c r="I34" s="601"/>
      <c r="J34" s="601"/>
      <c r="K34" s="601"/>
      <c r="L34" s="601"/>
      <c r="M34" s="601"/>
      <c r="N34" s="601"/>
      <c r="O34" s="601"/>
      <c r="P34" s="505"/>
      <c r="Q34" s="505"/>
      <c r="R34" s="505"/>
      <c r="S34" s="505"/>
      <c r="T34" s="505"/>
      <c r="U34" s="505"/>
      <c r="V34" s="505"/>
      <c r="W34" s="505"/>
    </row>
    <row r="35" spans="1:23">
      <c r="A35" s="605" t="s">
        <v>39</v>
      </c>
      <c r="B35" s="605"/>
      <c r="C35" s="605"/>
      <c r="D35" s="605"/>
      <c r="E35" s="605"/>
      <c r="F35" s="605"/>
      <c r="G35" s="605"/>
      <c r="H35" s="605"/>
      <c r="I35" s="605"/>
      <c r="J35" s="605"/>
      <c r="K35" s="605"/>
      <c r="L35" s="605"/>
      <c r="M35" s="605"/>
      <c r="N35" s="605"/>
      <c r="O35" s="605"/>
      <c r="P35" s="505"/>
      <c r="Q35" s="505"/>
      <c r="R35" s="505"/>
      <c r="S35" s="505"/>
      <c r="T35" s="505"/>
      <c r="U35" s="505"/>
      <c r="V35" s="505"/>
      <c r="W35" s="505"/>
    </row>
    <row r="36" spans="1:23" ht="24" customHeight="1">
      <c r="A36" s="602" t="s">
        <v>40</v>
      </c>
      <c r="B36" s="602"/>
      <c r="C36" s="602"/>
      <c r="D36" s="602"/>
      <c r="E36" s="602"/>
      <c r="F36" s="602"/>
      <c r="G36" s="602"/>
      <c r="H36" s="602"/>
      <c r="I36" s="602"/>
      <c r="J36" s="602"/>
      <c r="K36" s="602"/>
      <c r="L36" s="602"/>
      <c r="M36" s="602"/>
      <c r="N36" s="602"/>
      <c r="O36" s="602"/>
      <c r="P36" s="505"/>
      <c r="Q36" s="505"/>
      <c r="R36" s="505"/>
      <c r="S36" s="505"/>
      <c r="T36" s="505"/>
      <c r="U36" s="505"/>
      <c r="V36" s="505"/>
      <c r="W36" s="505"/>
    </row>
    <row r="37" spans="1:23" ht="24" customHeight="1">
      <c r="A37" s="602"/>
      <c r="B37" s="602"/>
      <c r="C37" s="602"/>
      <c r="D37" s="602"/>
      <c r="E37" s="602"/>
      <c r="F37" s="602"/>
      <c r="G37" s="602"/>
      <c r="H37" s="602"/>
      <c r="I37" s="602"/>
      <c r="J37" s="602"/>
      <c r="K37" s="602"/>
      <c r="L37" s="602"/>
      <c r="M37" s="602"/>
      <c r="N37" s="602"/>
      <c r="O37" s="602"/>
      <c r="P37" s="505"/>
      <c r="Q37" s="505"/>
      <c r="R37" s="505"/>
      <c r="S37" s="505"/>
      <c r="T37" s="505"/>
      <c r="U37" s="505"/>
      <c r="V37" s="505"/>
      <c r="W37" s="505"/>
    </row>
    <row r="38" spans="1:23" ht="24" customHeight="1">
      <c r="A38" s="602"/>
      <c r="B38" s="602"/>
      <c r="C38" s="602"/>
      <c r="D38" s="602"/>
      <c r="E38" s="602"/>
      <c r="F38" s="602"/>
      <c r="G38" s="602"/>
      <c r="H38" s="602"/>
      <c r="I38" s="602"/>
      <c r="J38" s="602"/>
      <c r="K38" s="602"/>
      <c r="L38" s="602"/>
      <c r="M38" s="602"/>
      <c r="N38" s="602"/>
      <c r="O38" s="602"/>
      <c r="P38" s="505"/>
      <c r="Q38" s="505"/>
      <c r="R38" s="505"/>
      <c r="S38" s="505"/>
      <c r="T38" s="505"/>
      <c r="U38" s="505"/>
      <c r="V38" s="505"/>
      <c r="W38" s="505"/>
    </row>
    <row r="39" spans="1:23" ht="24" customHeight="1">
      <c r="A39" s="602"/>
      <c r="B39" s="602"/>
      <c r="C39" s="602"/>
      <c r="D39" s="602"/>
      <c r="E39" s="602"/>
      <c r="F39" s="602"/>
      <c r="G39" s="602"/>
      <c r="H39" s="602"/>
      <c r="I39" s="602"/>
      <c r="J39" s="602"/>
      <c r="K39" s="602"/>
      <c r="L39" s="602"/>
      <c r="M39" s="602"/>
      <c r="N39" s="602"/>
      <c r="O39" s="602"/>
      <c r="P39" s="505"/>
      <c r="Q39" s="505"/>
      <c r="R39" s="505"/>
      <c r="S39" s="505"/>
      <c r="T39" s="505"/>
      <c r="U39" s="505"/>
      <c r="V39" s="505"/>
      <c r="W39" s="505"/>
    </row>
    <row r="40" spans="1:23" ht="24" customHeight="1">
      <c r="A40" s="602"/>
      <c r="B40" s="602"/>
      <c r="C40" s="602"/>
      <c r="D40" s="602"/>
      <c r="E40" s="602"/>
      <c r="F40" s="602"/>
      <c r="G40" s="602"/>
      <c r="H40" s="602"/>
      <c r="I40" s="602"/>
      <c r="J40" s="602"/>
      <c r="K40" s="602"/>
      <c r="L40" s="602"/>
      <c r="M40" s="602"/>
      <c r="N40" s="602"/>
      <c r="O40" s="602"/>
      <c r="P40" s="505"/>
      <c r="Q40" s="505"/>
      <c r="R40" s="505"/>
      <c r="S40" s="505"/>
      <c r="T40" s="505"/>
      <c r="U40" s="505"/>
      <c r="V40" s="505"/>
      <c r="W40" s="505"/>
    </row>
    <row r="41" spans="1:23" ht="24" customHeight="1">
      <c r="A41" s="602"/>
      <c r="B41" s="602"/>
      <c r="C41" s="602"/>
      <c r="D41" s="602"/>
      <c r="E41" s="602"/>
      <c r="F41" s="602"/>
      <c r="G41" s="602"/>
      <c r="H41" s="602"/>
      <c r="I41" s="602"/>
      <c r="J41" s="602"/>
      <c r="K41" s="602"/>
      <c r="L41" s="602"/>
      <c r="M41" s="602"/>
      <c r="N41" s="602"/>
      <c r="O41" s="602"/>
      <c r="P41" s="505"/>
      <c r="Q41" s="505"/>
      <c r="R41" s="505"/>
      <c r="S41" s="505"/>
      <c r="T41" s="505"/>
      <c r="U41" s="505"/>
      <c r="V41" s="505"/>
      <c r="W41" s="505"/>
    </row>
    <row r="42" spans="1:23" ht="24" customHeight="1">
      <c r="A42" s="602"/>
      <c r="B42" s="602"/>
      <c r="C42" s="602"/>
      <c r="D42" s="602"/>
      <c r="E42" s="602"/>
      <c r="F42" s="602"/>
      <c r="G42" s="602"/>
      <c r="H42" s="602"/>
      <c r="I42" s="602"/>
      <c r="J42" s="602"/>
      <c r="K42" s="602"/>
      <c r="L42" s="602"/>
      <c r="M42" s="602"/>
      <c r="N42" s="602"/>
      <c r="O42" s="602"/>
      <c r="P42" s="505"/>
      <c r="Q42" s="505"/>
      <c r="R42" s="505"/>
      <c r="S42" s="505"/>
      <c r="T42" s="505"/>
      <c r="U42" s="505"/>
      <c r="V42" s="505"/>
      <c r="W42" s="505"/>
    </row>
    <row r="43" spans="1:23">
      <c r="P43" s="505"/>
      <c r="Q43" s="505"/>
      <c r="R43" s="505"/>
      <c r="S43" s="505"/>
      <c r="T43" s="505"/>
      <c r="U43" s="505"/>
      <c r="V43" s="505"/>
      <c r="W43" s="505"/>
    </row>
    <row r="44" spans="1:23">
      <c r="A44" s="284"/>
      <c r="P44" s="505"/>
      <c r="Q44" s="505"/>
      <c r="R44" s="505"/>
      <c r="S44" s="505"/>
      <c r="T44" s="505"/>
      <c r="U44" s="505"/>
      <c r="V44" s="505"/>
      <c r="W44" s="505"/>
    </row>
    <row r="45" spans="1:23">
      <c r="A45" s="489" t="s">
        <v>41</v>
      </c>
      <c r="B45" s="7" t="s">
        <v>42</v>
      </c>
      <c r="C45" s="7" t="s">
        <v>43</v>
      </c>
      <c r="D45" s="7" t="s">
        <v>44</v>
      </c>
      <c r="E45" s="7" t="s">
        <v>45</v>
      </c>
      <c r="F45" s="606" t="s">
        <v>46</v>
      </c>
      <c r="G45" s="606"/>
      <c r="H45" s="607" t="s">
        <v>47</v>
      </c>
      <c r="I45" s="607"/>
      <c r="P45" s="505"/>
      <c r="Q45" s="505"/>
      <c r="R45" s="505"/>
      <c r="S45" s="505"/>
      <c r="T45" s="505"/>
      <c r="U45" s="505"/>
      <c r="V45" s="505"/>
      <c r="W45" s="505"/>
    </row>
    <row r="46" spans="1:23">
      <c r="A46" s="463" t="s">
        <v>18</v>
      </c>
      <c r="B46" s="465">
        <f>IFERROR(B47/$N$8,0)</f>
        <v>0</v>
      </c>
      <c r="C46" s="465">
        <f>IFERROR(C47/$N$8,0)</f>
        <v>0</v>
      </c>
      <c r="D46" s="465">
        <f>IFERROR(D47/$N$8,0)</f>
        <v>0</v>
      </c>
      <c r="E46" s="465">
        <f>IFERROR(E47/$N$8,0)</f>
        <v>0</v>
      </c>
      <c r="F46" s="608">
        <f>IFERROR(F47/$N$8,0)</f>
        <v>0</v>
      </c>
      <c r="G46" s="608"/>
      <c r="H46" s="609">
        <f>IFERROR(H47/$N$8,0)</f>
        <v>0</v>
      </c>
      <c r="I46" s="609"/>
      <c r="P46" s="505"/>
      <c r="Q46" s="505"/>
      <c r="R46" s="505"/>
      <c r="S46" s="505"/>
      <c r="T46" s="505"/>
      <c r="U46" s="505"/>
      <c r="V46" s="505"/>
      <c r="W46" s="505"/>
    </row>
    <row r="47" spans="1:23">
      <c r="A47" s="489" t="s">
        <v>20</v>
      </c>
      <c r="B47" s="490">
        <f>'HRT by ARTIST'!BI176+'HRT polyester'!BF101+'HRT PU'!BC65+'B SPECIAL PU'!BC92+'Fiction polyester'!AZ52+'Fiction PU'!AX53+'300 holds PU'!AY54</f>
        <v>0</v>
      </c>
      <c r="C47" s="490">
        <f>'HRT by ARTIST'!BJ176+'HRT polyester'!BG101+'HRT PU'!BD65+'B SPECIAL PU'!BD92+'Fiction polyester'!BA52+'Fiction PU'!AY53+'300 holds PU'!AZ54</f>
        <v>0</v>
      </c>
      <c r="D47" s="490">
        <f>'HRT by ARTIST'!BK176+'HRT polyester'!BH101+'HRT PU'!BE65+'B SPECIAL PU'!BE92+'Fiction polyester'!BB52+'Fiction PU'!AZ53+'300 holds PU'!BA54</f>
        <v>0</v>
      </c>
      <c r="E47" s="490">
        <f>'HRT by ARTIST'!BL176+'HRT polyester'!BI101+'HRT PU'!BF65+'B SPECIAL PU'!BF92+'Fiction polyester'!BC52+'Fiction PU'!BA53+'300 holds PU'!BB54</f>
        <v>0</v>
      </c>
      <c r="F47" s="596">
        <f>'HRT by ARTIST'!BM176+'HRT polyester'!BJ101+'HRT PU'!BG65+'B SPECIAL PU'!BG92+'Fiction polyester'!BD52+'Fiction PU'!BB53+'300 holds PU'!BC54</f>
        <v>0</v>
      </c>
      <c r="G47" s="597"/>
      <c r="H47" s="596">
        <f>'HRT by ARTIST'!BN176+'HRT polyester'!BK101+'HRT PU'!BH65+'B SPECIAL PU'!BH92+'Fiction polyester'!BE52+'Fiction PU'!BC53+'300 holds PU'!BD54</f>
        <v>0</v>
      </c>
      <c r="I47" s="597"/>
      <c r="O47" s="186"/>
      <c r="P47" s="505"/>
      <c r="Q47" s="505"/>
      <c r="R47" s="505"/>
      <c r="S47" s="505"/>
      <c r="T47" s="505"/>
      <c r="U47" s="505"/>
      <c r="V47" s="505"/>
      <c r="W47" s="505"/>
    </row>
    <row r="48" spans="1:23">
      <c r="O48" s="186"/>
      <c r="P48" s="505"/>
      <c r="Q48" s="505"/>
      <c r="R48" s="505"/>
      <c r="S48" s="505"/>
      <c r="T48" s="505"/>
      <c r="U48" s="505"/>
      <c r="V48" s="505"/>
      <c r="W48" s="505"/>
    </row>
    <row r="49" spans="1:23">
      <c r="O49" s="186"/>
      <c r="P49" s="505"/>
      <c r="Q49" s="505"/>
      <c r="R49" s="505"/>
      <c r="S49" s="505"/>
      <c r="T49" s="505"/>
      <c r="U49" s="505"/>
      <c r="V49" s="505"/>
      <c r="W49" s="505"/>
    </row>
    <row r="50" spans="1:23" ht="35.4">
      <c r="A50" s="491" t="s">
        <v>48</v>
      </c>
      <c r="B50" s="7" t="s">
        <v>49</v>
      </c>
      <c r="C50" s="8" t="s">
        <v>50</v>
      </c>
      <c r="D50" s="39" t="s">
        <v>51</v>
      </c>
      <c r="E50" s="40" t="s">
        <v>52</v>
      </c>
      <c r="F50" s="41" t="s">
        <v>53</v>
      </c>
      <c r="G50" s="492" t="s">
        <v>54</v>
      </c>
      <c r="H50" s="43" t="s">
        <v>55</v>
      </c>
      <c r="I50" s="44" t="s">
        <v>56</v>
      </c>
      <c r="J50" s="45" t="s">
        <v>57</v>
      </c>
      <c r="K50" s="46" t="s">
        <v>58</v>
      </c>
      <c r="L50" s="49" t="s">
        <v>59</v>
      </c>
      <c r="M50" s="50" t="s">
        <v>60</v>
      </c>
      <c r="N50" s="51" t="s">
        <v>61</v>
      </c>
      <c r="O50" s="186"/>
      <c r="P50" s="505"/>
      <c r="Q50" s="505"/>
      <c r="R50" s="505"/>
      <c r="S50" s="505"/>
      <c r="T50" s="505"/>
      <c r="U50" s="505"/>
      <c r="V50" s="505"/>
      <c r="W50" s="505"/>
    </row>
    <row r="51" spans="1:23">
      <c r="A51" s="489" t="s">
        <v>62</v>
      </c>
      <c r="B51" s="27">
        <f>'HRT by ARTIST'!O4+'HRT polyester'!N4+'HRT PU'!N4+'B SPECIAL PU'!O3+'Fiction polyester'!N3+'Fiction PU'!N3+'300 holds PU'!N3</f>
        <v>0</v>
      </c>
      <c r="C51" s="27">
        <f>'HRT by ARTIST'!P4+'HRT polyester'!O4+'HRT PU'!O4+'B SPECIAL PU'!P3+'Fiction polyester'!O3+'Fiction PU'!O3+'300 holds PU'!O3</f>
        <v>0</v>
      </c>
      <c r="D51" s="27">
        <f>'HRT by ARTIST'!Q4+'HRT polyester'!P4+'HRT PU'!P4+'B SPECIAL PU'!Q3+'Fiction polyester'!P3+'Fiction PU'!P3+'300 holds PU'!P3</f>
        <v>0</v>
      </c>
      <c r="E51" s="27">
        <f>'HRT by ARTIST'!R4+'HRT polyester'!Q4+'HRT PU'!Q4+'B SPECIAL PU'!R3+'Fiction polyester'!Q3+'Fiction PU'!Q3+'300 holds PU'!Q3</f>
        <v>0</v>
      </c>
      <c r="F51" s="27">
        <f>'HRT by ARTIST'!S4+'HRT polyester'!R4+'HRT PU'!R4+'B SPECIAL PU'!S3+'Fiction polyester'!R3+'Fiction PU'!R3+'300 holds PU'!R3</f>
        <v>0</v>
      </c>
      <c r="G51" s="27">
        <f>'HRT by ARTIST'!T4+'HRT polyester'!S4+'HRT PU'!S4+'B SPECIAL PU'!T3+'Fiction polyester'!S3+'Fiction PU'!S3+'300 holds PU'!S3</f>
        <v>0</v>
      </c>
      <c r="H51" s="27">
        <f>'HRT by ARTIST'!U4+'HRT polyester'!T4+'B SPECIAL PU'!U3+'Fiction polyester'!T3+'Fiction PU'!T3+'300 holds PU'!T3</f>
        <v>0</v>
      </c>
      <c r="I51" s="27">
        <f>'HRT by ARTIST'!V4+'HRT polyester'!U4+'HRT PU'!T4+'B SPECIAL PU'!V3+'Fiction polyester'!U3+'Fiction PU'!U3+'300 holds PU'!U3</f>
        <v>0</v>
      </c>
      <c r="J51" s="27">
        <f>'HRT by ARTIST'!W4+'HRT polyester'!V4+'HRT PU'!U4+'B SPECIAL PU'!W3+'Fiction polyester'!V3+'Fiction PU'!V3+'300 holds PU'!V3</f>
        <v>0</v>
      </c>
      <c r="K51" s="27">
        <f>'HRT by ARTIST'!X4+'HRT polyester'!W4+'HRT PU'!V4+'B SPECIAL PU'!X3+'Fiction polyester'!W3+'Fiction PU'!W3+'300 holds PU'!W3</f>
        <v>0</v>
      </c>
      <c r="L51" s="27">
        <f>'HRT by ARTIST'!Y4+'HRT polyester'!X4+'HRT PU'!W4+'B SPECIAL PU'!Y3+'Fiction polyester'!X3+'Fiction PU'!X3+'300 holds PU'!X3</f>
        <v>0</v>
      </c>
      <c r="M51" s="27" t="e">
        <f>'HRT by ARTIST'!Z4+'HRT polyester'!Y4+'HRT PU'!X4+'B SPECIAL PU'!Z3+'Fiction polyester'!Y3+'Fiction PU'!#REF!+'300 holds PU'!Y3</f>
        <v>#REF!</v>
      </c>
      <c r="N51" s="27" t="e">
        <f>'HRT by ARTIST'!#REF!+'HRT polyester'!Z4+'B SPECIAL PU'!#REF!+'Fiction polyester'!Z3+'Fiction PU'!Y3+'300 holds PU'!#REF!</f>
        <v>#REF!</v>
      </c>
      <c r="O51" s="186"/>
      <c r="P51" s="505"/>
      <c r="Q51" s="505"/>
      <c r="R51" s="505"/>
      <c r="S51" s="505"/>
      <c r="T51" s="505"/>
      <c r="U51" s="505"/>
      <c r="V51" s="505"/>
      <c r="W51" s="505"/>
    </row>
    <row r="52" spans="1:23">
      <c r="D52" s="493"/>
      <c r="E52" s="493"/>
      <c r="F52" s="493"/>
      <c r="G52" s="493"/>
      <c r="H52" s="493"/>
      <c r="I52" s="493"/>
      <c r="J52" s="493"/>
      <c r="K52" s="493"/>
      <c r="L52" s="493"/>
      <c r="M52" s="493"/>
      <c r="N52" s="493"/>
      <c r="O52" s="186"/>
      <c r="P52" s="505"/>
      <c r="Q52" s="505"/>
      <c r="R52" s="505"/>
      <c r="S52" s="505"/>
      <c r="T52" s="505"/>
      <c r="U52" s="505"/>
      <c r="V52" s="505"/>
      <c r="W52" s="505"/>
    </row>
    <row r="53" spans="1:23">
      <c r="D53" s="493"/>
      <c r="E53" s="493"/>
      <c r="F53" s="493"/>
      <c r="G53" s="493"/>
      <c r="H53" s="493"/>
      <c r="I53" s="493"/>
      <c r="J53" s="493"/>
      <c r="K53" s="493"/>
      <c r="L53" s="493"/>
      <c r="M53" s="493"/>
      <c r="N53" s="493"/>
      <c r="O53" s="186"/>
      <c r="P53" s="505"/>
      <c r="Q53" s="505"/>
      <c r="R53" s="505"/>
      <c r="S53" s="505"/>
      <c r="T53" s="505"/>
      <c r="U53" s="505"/>
      <c r="V53" s="505"/>
      <c r="W53" s="505"/>
    </row>
    <row r="54" spans="1:23">
      <c r="D54" s="493"/>
      <c r="E54" s="493"/>
      <c r="F54" s="493"/>
      <c r="G54" s="493"/>
      <c r="H54" s="493"/>
      <c r="I54" s="493"/>
      <c r="J54" s="493"/>
      <c r="K54" s="493"/>
      <c r="L54" s="493"/>
      <c r="M54" s="493"/>
      <c r="N54" s="493"/>
      <c r="O54" s="509"/>
      <c r="P54" s="505"/>
      <c r="Q54" s="505"/>
      <c r="R54" s="505"/>
      <c r="S54" s="505"/>
      <c r="T54" s="505"/>
      <c r="U54" s="505"/>
      <c r="V54" s="505"/>
      <c r="W54" s="505"/>
    </row>
    <row r="55" spans="1:23">
      <c r="D55" s="493"/>
      <c r="E55" s="493"/>
      <c r="F55" s="493"/>
      <c r="G55" s="493"/>
      <c r="H55" s="493"/>
      <c r="I55" s="493"/>
      <c r="J55" s="493"/>
      <c r="K55" s="493"/>
      <c r="L55" s="493"/>
      <c r="M55" s="493"/>
      <c r="N55" s="493"/>
      <c r="O55" s="509"/>
      <c r="P55" s="505"/>
      <c r="Q55" s="505"/>
      <c r="R55" s="505"/>
      <c r="S55" s="505"/>
      <c r="T55" s="505"/>
      <c r="U55" s="505"/>
      <c r="V55" s="505"/>
      <c r="W55" s="505"/>
    </row>
    <row r="56" spans="1:23">
      <c r="D56" s="493"/>
      <c r="E56" s="493"/>
      <c r="F56" s="493"/>
      <c r="G56" s="493"/>
      <c r="H56" s="493"/>
      <c r="I56" s="493"/>
      <c r="J56" s="493"/>
      <c r="K56" s="493"/>
      <c r="L56" s="493"/>
      <c r="M56" s="493"/>
      <c r="N56" s="493"/>
      <c r="O56" s="509"/>
      <c r="P56" s="505"/>
      <c r="Q56" s="505"/>
      <c r="R56" s="505"/>
      <c r="S56" s="505"/>
      <c r="T56" s="505"/>
      <c r="U56" s="505"/>
      <c r="V56" s="505"/>
      <c r="W56" s="505"/>
    </row>
    <row r="57" spans="1:23">
      <c r="D57" s="493"/>
      <c r="E57" s="493"/>
      <c r="F57" s="493"/>
      <c r="G57" s="493"/>
      <c r="H57" s="493"/>
      <c r="I57" s="493"/>
      <c r="J57" s="493"/>
      <c r="K57" s="493"/>
      <c r="L57" s="493"/>
      <c r="M57" s="493"/>
      <c r="N57" s="493"/>
      <c r="O57" s="509"/>
      <c r="P57" s="505"/>
      <c r="Q57" s="505"/>
      <c r="R57" s="505"/>
      <c r="S57" s="505"/>
      <c r="T57" s="505"/>
      <c r="U57" s="505"/>
      <c r="V57" s="505"/>
      <c r="W57" s="505"/>
    </row>
    <row r="58" spans="1:23">
      <c r="D58" s="493"/>
      <c r="E58" s="493"/>
      <c r="F58" s="493"/>
      <c r="G58" s="493"/>
      <c r="H58" s="493"/>
      <c r="I58" s="493"/>
      <c r="J58" s="493"/>
      <c r="K58" s="493"/>
      <c r="L58" s="493"/>
      <c r="M58" s="493"/>
      <c r="N58" s="493"/>
      <c r="O58" s="509"/>
      <c r="P58" s="505"/>
      <c r="Q58" s="505"/>
      <c r="R58" s="505"/>
      <c r="S58" s="505"/>
      <c r="T58" s="505"/>
      <c r="U58" s="505"/>
      <c r="V58" s="505"/>
      <c r="W58" s="505"/>
    </row>
  </sheetData>
  <mergeCells count="41">
    <mergeCell ref="B1:D1"/>
    <mergeCell ref="B2:D2"/>
    <mergeCell ref="B3:D3"/>
    <mergeCell ref="B4:D4"/>
    <mergeCell ref="B5:D5"/>
    <mergeCell ref="B6:D6"/>
    <mergeCell ref="L7:O7"/>
    <mergeCell ref="L8:M8"/>
    <mergeCell ref="L9:M9"/>
    <mergeCell ref="L10:M10"/>
    <mergeCell ref="L12:O12"/>
    <mergeCell ref="L13:M13"/>
    <mergeCell ref="L14:M14"/>
    <mergeCell ref="L15:M15"/>
    <mergeCell ref="L17:O17"/>
    <mergeCell ref="L18:M18"/>
    <mergeCell ref="L19:M19"/>
    <mergeCell ref="L20:M20"/>
    <mergeCell ref="E21:J21"/>
    <mergeCell ref="L22:O22"/>
    <mergeCell ref="L23:M23"/>
    <mergeCell ref="L24:M24"/>
    <mergeCell ref="L25:M25"/>
    <mergeCell ref="M28:O28"/>
    <mergeCell ref="L29:M29"/>
    <mergeCell ref="F47:G47"/>
    <mergeCell ref="H47:I47"/>
    <mergeCell ref="A7:A9"/>
    <mergeCell ref="B17:B18"/>
    <mergeCell ref="B28:B29"/>
    <mergeCell ref="C17:C18"/>
    <mergeCell ref="C28:C29"/>
    <mergeCell ref="A33:O34"/>
    <mergeCell ref="A36:O42"/>
    <mergeCell ref="B7:C9"/>
    <mergeCell ref="L30:M30"/>
    <mergeCell ref="A35:O35"/>
    <mergeCell ref="F45:G45"/>
    <mergeCell ref="H45:I45"/>
    <mergeCell ref="F46:G46"/>
    <mergeCell ref="H46:I46"/>
  </mergeCells>
  <conditionalFormatting sqref="E7:K7">
    <cfRule type="expression" dxfId="4" priority="5">
      <formula>NA()</formula>
    </cfRule>
  </conditionalFormatting>
  <conditionalFormatting sqref="E12:K12">
    <cfRule type="expression" dxfId="3" priority="2">
      <formula>IF(#REF!=0,1)</formula>
    </cfRule>
  </conditionalFormatting>
  <conditionalFormatting sqref="E17:K20">
    <cfRule type="expression" dxfId="2" priority="1">
      <formula>IF(#REF!=0,1)</formula>
    </cfRule>
  </conditionalFormatting>
  <conditionalFormatting sqref="E22:K22">
    <cfRule type="expression" dxfId="1" priority="3">
      <formula>IF(#REF!=0,1)</formula>
    </cfRule>
  </conditionalFormatting>
  <conditionalFormatting sqref="F4">
    <cfRule type="cellIs" dxfId="0" priority="4" operator="between">
      <formula>0</formula>
      <formula>1000000</formula>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39994506668294322"/>
  </sheetPr>
  <dimension ref="A1:BQ184"/>
  <sheetViews>
    <sheetView tabSelected="1" zoomScale="80" zoomScaleNormal="80" workbookViewId="0">
      <pane xSplit="4" ySplit="2" topLeftCell="P3" activePane="bottomRight" state="frozen"/>
      <selection pane="topRight"/>
      <selection pane="bottomLeft"/>
      <selection pane="bottomRight" activeCell="T161" sqref="T161:T166"/>
    </sheetView>
  </sheetViews>
  <sheetFormatPr baseColWidth="10" defaultColWidth="9" defaultRowHeight="14.4"/>
  <cols>
    <col min="2" max="2" width="40.88671875" style="187" customWidth="1"/>
    <col min="3" max="3" width="26.44140625" customWidth="1"/>
    <col min="4" max="4" width="21.21875" customWidth="1"/>
    <col min="5" max="5" width="8.33203125" customWidth="1"/>
    <col min="6" max="10" width="4.44140625" customWidth="1"/>
    <col min="11" max="11" width="5.88671875" customWidth="1"/>
    <col min="12" max="12" width="5.6640625" customWidth="1"/>
    <col min="13" max="13" width="11.5546875" customWidth="1"/>
    <col min="14" max="14" width="13.109375" customWidth="1"/>
    <col min="15" max="16" width="5.6640625" customWidth="1"/>
    <col min="17" max="17" width="8.44140625" customWidth="1"/>
    <col min="18" max="18" width="5.6640625" customWidth="1"/>
    <col min="19" max="19" width="8.44140625" customWidth="1"/>
    <col min="20" max="26" width="5.6640625" customWidth="1"/>
    <col min="27" max="27" width="11.33203125" customWidth="1"/>
    <col min="28" max="28" width="8.109375" customWidth="1"/>
    <col min="29" max="35" width="6" customWidth="1"/>
    <col min="36" max="36" width="8.33203125" customWidth="1"/>
    <col min="37" max="37" width="8" customWidth="1"/>
    <col min="38" max="38" width="14.6640625" customWidth="1"/>
    <col min="39" max="39" width="7.88671875" customWidth="1"/>
    <col min="40" max="44" width="6" customWidth="1"/>
    <col min="45" max="45" width="7.44140625" customWidth="1"/>
    <col min="46" max="58" width="6" customWidth="1"/>
    <col min="59" max="59" width="22.109375" customWidth="1"/>
    <col min="60" max="67" width="6" customWidth="1"/>
    <col min="68" max="69" width="9.109375" customWidth="1"/>
  </cols>
  <sheetData>
    <row r="1" spans="1:69" ht="28.8">
      <c r="A1" s="78"/>
      <c r="B1" s="620" t="s">
        <v>63</v>
      </c>
      <c r="C1" s="357"/>
      <c r="D1" s="78"/>
      <c r="E1" s="78"/>
      <c r="F1" s="622" t="s">
        <v>64</v>
      </c>
      <c r="G1" s="622"/>
      <c r="H1" s="622"/>
      <c r="I1" s="622"/>
      <c r="J1" s="622"/>
      <c r="K1" s="622"/>
      <c r="L1" s="83"/>
      <c r="M1" s="83"/>
      <c r="N1" s="622" t="s">
        <v>65</v>
      </c>
      <c r="O1" s="622"/>
      <c r="P1" s="622"/>
      <c r="Q1" s="622"/>
      <c r="R1" s="622"/>
      <c r="S1" s="622"/>
      <c r="T1" s="622"/>
      <c r="U1" s="622"/>
      <c r="V1" s="622"/>
      <c r="W1" s="623" t="s">
        <v>66</v>
      </c>
      <c r="X1" s="623"/>
      <c r="Y1" s="623"/>
      <c r="Z1" s="623"/>
      <c r="AA1" s="430" t="s">
        <v>67</v>
      </c>
      <c r="AB1" s="396"/>
      <c r="AC1" s="621" t="s">
        <v>68</v>
      </c>
      <c r="AD1" s="621"/>
      <c r="AE1" s="621"/>
      <c r="AF1" s="621"/>
      <c r="AG1" s="621"/>
      <c r="AH1" s="621"/>
      <c r="AI1" s="621" t="s">
        <v>64</v>
      </c>
      <c r="AJ1" s="78"/>
      <c r="AN1" s="621" t="s">
        <v>69</v>
      </c>
      <c r="AO1" s="621"/>
      <c r="AP1" s="621"/>
      <c r="AQ1" s="621"/>
      <c r="AR1" s="621"/>
      <c r="AS1" s="621"/>
      <c r="AT1" s="33">
        <v>40</v>
      </c>
      <c r="AU1" s="33">
        <v>50</v>
      </c>
      <c r="AV1" s="33">
        <v>70</v>
      </c>
      <c r="AW1" s="33">
        <v>90</v>
      </c>
      <c r="AX1" s="33">
        <v>100</v>
      </c>
      <c r="AY1" s="33">
        <v>120</v>
      </c>
      <c r="AZ1" s="33">
        <v>140</v>
      </c>
      <c r="BA1" s="33" t="s">
        <v>70</v>
      </c>
      <c r="BB1" s="33" t="s">
        <v>71</v>
      </c>
      <c r="BH1" s="33"/>
      <c r="BI1" s="621" t="s">
        <v>72</v>
      </c>
      <c r="BJ1" s="621"/>
      <c r="BK1" s="621"/>
      <c r="BL1" s="621"/>
      <c r="BM1" s="621"/>
      <c r="BN1" s="621"/>
      <c r="BO1" s="33"/>
      <c r="BP1" s="33"/>
      <c r="BQ1" s="33"/>
    </row>
    <row r="2" spans="1:69" ht="46.8">
      <c r="A2" s="3" t="s">
        <v>73</v>
      </c>
      <c r="B2" s="620"/>
      <c r="C2" s="299" t="s">
        <v>74</v>
      </c>
      <c r="D2" s="299" t="s">
        <v>75</v>
      </c>
      <c r="E2" s="116" t="s">
        <v>76</v>
      </c>
      <c r="F2" s="358" t="s">
        <v>10</v>
      </c>
      <c r="G2" s="358" t="s">
        <v>11</v>
      </c>
      <c r="H2" s="358" t="s">
        <v>12</v>
      </c>
      <c r="I2" s="358" t="s">
        <v>13</v>
      </c>
      <c r="J2" s="358" t="s">
        <v>14</v>
      </c>
      <c r="K2" s="358" t="s">
        <v>77</v>
      </c>
      <c r="L2" s="358" t="s">
        <v>78</v>
      </c>
      <c r="M2" s="116" t="s">
        <v>79</v>
      </c>
      <c r="N2" s="366" t="s">
        <v>80</v>
      </c>
      <c r="O2" s="230" t="s">
        <v>49</v>
      </c>
      <c r="P2" s="301" t="s">
        <v>50</v>
      </c>
      <c r="Q2" s="390" t="s">
        <v>81</v>
      </c>
      <c r="R2" s="317" t="s">
        <v>52</v>
      </c>
      <c r="S2" s="240" t="s">
        <v>82</v>
      </c>
      <c r="T2" s="395" t="s">
        <v>54</v>
      </c>
      <c r="U2" s="320" t="s">
        <v>55</v>
      </c>
      <c r="V2" s="321" t="s">
        <v>56</v>
      </c>
      <c r="W2" s="371" t="s">
        <v>57</v>
      </c>
      <c r="X2" s="207" t="s">
        <v>58</v>
      </c>
      <c r="Y2" s="208" t="s">
        <v>59</v>
      </c>
      <c r="Z2" s="209" t="s">
        <v>60</v>
      </c>
      <c r="AA2" s="431" t="s">
        <v>83</v>
      </c>
      <c r="AB2" s="398" t="s">
        <v>84</v>
      </c>
      <c r="AC2" s="158" t="s">
        <v>10</v>
      </c>
      <c r="AD2" s="158" t="s">
        <v>11</v>
      </c>
      <c r="AE2" s="158" t="s">
        <v>12</v>
      </c>
      <c r="AF2" s="158" t="s">
        <v>13</v>
      </c>
      <c r="AG2" s="158" t="s">
        <v>85</v>
      </c>
      <c r="AH2" s="158" t="s">
        <v>86</v>
      </c>
      <c r="AI2" s="158" t="s">
        <v>78</v>
      </c>
      <c r="AJ2" s="116"/>
      <c r="AK2" s="299" t="s">
        <v>87</v>
      </c>
      <c r="AL2" s="299" t="s">
        <v>88</v>
      </c>
      <c r="AM2" s="377" t="s">
        <v>89</v>
      </c>
      <c r="AN2" s="158" t="s">
        <v>42</v>
      </c>
      <c r="AO2" s="158" t="s">
        <v>43</v>
      </c>
      <c r="AP2" s="158" t="s">
        <v>44</v>
      </c>
      <c r="AQ2" s="158" t="s">
        <v>45</v>
      </c>
      <c r="AR2" s="158" t="s">
        <v>46</v>
      </c>
      <c r="AS2" s="158" t="s">
        <v>47</v>
      </c>
      <c r="AT2" s="621" t="s">
        <v>90</v>
      </c>
      <c r="AU2" s="621"/>
      <c r="AV2" s="621"/>
      <c r="AW2" s="621"/>
      <c r="AX2" s="621"/>
      <c r="AY2" s="621"/>
      <c r="AZ2" s="621"/>
      <c r="BA2" s="621"/>
      <c r="BB2" s="621"/>
      <c r="BD2" s="112" t="s">
        <v>91</v>
      </c>
      <c r="BF2" s="112" t="s">
        <v>92</v>
      </c>
      <c r="BG2" s="71" t="s">
        <v>93</v>
      </c>
      <c r="BH2" s="33"/>
      <c r="BI2" s="158" t="s">
        <v>42</v>
      </c>
      <c r="BJ2" s="158" t="s">
        <v>43</v>
      </c>
      <c r="BK2" s="158" t="s">
        <v>44</v>
      </c>
      <c r="BL2" s="158" t="s">
        <v>45</v>
      </c>
      <c r="BM2" s="158" t="s">
        <v>46</v>
      </c>
      <c r="BN2" s="158" t="s">
        <v>47</v>
      </c>
      <c r="BO2" s="33"/>
      <c r="BP2" s="33"/>
      <c r="BQ2" s="33"/>
    </row>
    <row r="3" spans="1:69">
      <c r="B3" s="418"/>
      <c r="O3" s="305" t="s">
        <v>94</v>
      </c>
      <c r="P3" s="305" t="s">
        <v>94</v>
      </c>
      <c r="Q3" s="305" t="s">
        <v>94</v>
      </c>
      <c r="R3" s="305" t="s">
        <v>94</v>
      </c>
      <c r="S3" s="305" t="s">
        <v>94</v>
      </c>
      <c r="T3" s="305" t="s">
        <v>94</v>
      </c>
      <c r="U3" s="305" t="s">
        <v>94</v>
      </c>
      <c r="V3" s="305" t="s">
        <v>94</v>
      </c>
      <c r="W3" s="305" t="s">
        <v>94</v>
      </c>
      <c r="X3" s="305" t="s">
        <v>94</v>
      </c>
      <c r="Y3" s="305" t="s">
        <v>94</v>
      </c>
      <c r="Z3" s="305" t="s">
        <v>94</v>
      </c>
      <c r="AA3" s="432"/>
      <c r="AB3" s="399"/>
      <c r="AC3" s="164"/>
      <c r="AD3" s="164"/>
      <c r="AE3" s="164"/>
      <c r="AF3" s="164"/>
      <c r="AG3" s="164"/>
      <c r="AH3" s="164"/>
      <c r="AI3" s="164"/>
      <c r="AK3" s="112"/>
      <c r="AL3" s="112"/>
      <c r="AM3" s="163"/>
      <c r="AN3" s="158"/>
      <c r="AO3" s="158"/>
      <c r="AP3" s="158"/>
      <c r="AQ3" s="158"/>
      <c r="AR3" s="158"/>
      <c r="AS3" s="158"/>
      <c r="AT3" s="112">
        <v>40</v>
      </c>
      <c r="AU3" s="112">
        <v>50</v>
      </c>
      <c r="AV3" s="112">
        <v>70</v>
      </c>
      <c r="AW3" s="112">
        <v>90</v>
      </c>
      <c r="AX3" s="112">
        <v>100</v>
      </c>
      <c r="AY3" s="112">
        <v>120</v>
      </c>
      <c r="AZ3" s="112"/>
      <c r="BA3" s="112" t="s">
        <v>70</v>
      </c>
      <c r="BB3" s="112" t="s">
        <v>71</v>
      </c>
      <c r="BC3" s="108"/>
      <c r="BD3" s="33"/>
      <c r="BE3" s="33" t="s">
        <v>95</v>
      </c>
      <c r="BF3" s="186"/>
      <c r="BH3" s="33"/>
      <c r="BI3" s="158"/>
      <c r="BJ3" s="158"/>
      <c r="BK3" s="158"/>
      <c r="BL3" s="158"/>
      <c r="BM3" s="158"/>
      <c r="BN3" s="158"/>
      <c r="BO3" s="33"/>
      <c r="BP3" s="33"/>
      <c r="BQ3" s="33"/>
    </row>
    <row r="4" spans="1:69" ht="15.6">
      <c r="A4" s="419"/>
      <c r="B4" s="420"/>
      <c r="C4" s="420"/>
      <c r="D4" s="419"/>
      <c r="E4" s="419"/>
      <c r="F4" s="12"/>
      <c r="G4" s="12"/>
      <c r="H4" s="12"/>
      <c r="I4" s="12"/>
      <c r="J4" s="12"/>
      <c r="K4" s="12"/>
      <c r="L4" s="12"/>
      <c r="M4" s="12"/>
      <c r="N4" s="22"/>
      <c r="O4" s="393">
        <f t="shared" ref="O4:Z4" si="0">SUMPRODUCT($E$5:$E$185,O5:O185)</f>
        <v>0</v>
      </c>
      <c r="P4" s="393">
        <f t="shared" si="0"/>
        <v>0</v>
      </c>
      <c r="Q4" s="393">
        <f t="shared" si="0"/>
        <v>0</v>
      </c>
      <c r="R4" s="393">
        <f t="shared" si="0"/>
        <v>0</v>
      </c>
      <c r="S4" s="393">
        <f t="shared" si="0"/>
        <v>0</v>
      </c>
      <c r="T4" s="393">
        <f t="shared" si="0"/>
        <v>0</v>
      </c>
      <c r="U4" s="393">
        <f t="shared" si="0"/>
        <v>0</v>
      </c>
      <c r="V4" s="393">
        <f t="shared" si="0"/>
        <v>0</v>
      </c>
      <c r="W4" s="393">
        <f t="shared" si="0"/>
        <v>0</v>
      </c>
      <c r="X4" s="393">
        <f t="shared" si="0"/>
        <v>0</v>
      </c>
      <c r="Y4" s="393">
        <f t="shared" si="0"/>
        <v>0</v>
      </c>
      <c r="Z4" s="393">
        <f t="shared" si="0"/>
        <v>0</v>
      </c>
      <c r="AA4" s="432"/>
      <c r="AB4" s="433"/>
      <c r="AC4" s="56"/>
      <c r="AD4" s="56"/>
      <c r="AE4" s="56"/>
      <c r="AF4" s="56"/>
      <c r="AG4" s="56"/>
      <c r="AH4" s="56"/>
      <c r="AI4" s="56"/>
      <c r="AJ4" s="419"/>
      <c r="AK4" s="14"/>
      <c r="AL4" s="14"/>
      <c r="AM4" s="438"/>
      <c r="AN4" s="27"/>
      <c r="AO4" s="27"/>
      <c r="AP4" s="27"/>
      <c r="AQ4" s="27"/>
      <c r="AR4" s="27"/>
      <c r="AS4" s="27"/>
      <c r="AT4" s="14"/>
      <c r="AU4" s="14"/>
      <c r="AV4" s="14"/>
      <c r="AW4" s="14"/>
      <c r="AX4" s="14"/>
      <c r="AY4" s="14"/>
      <c r="AZ4" s="14"/>
      <c r="BA4" s="14"/>
      <c r="BB4" s="14"/>
      <c r="BC4" s="344"/>
      <c r="BD4" s="133"/>
      <c r="BE4" s="47"/>
      <c r="BF4" s="27"/>
      <c r="BG4" s="47"/>
      <c r="BH4" s="133"/>
      <c r="BI4" s="27"/>
      <c r="BJ4" s="27"/>
      <c r="BK4" s="27"/>
      <c r="BL4" s="27"/>
      <c r="BM4" s="27"/>
      <c r="BN4" s="27"/>
      <c r="BO4" s="133"/>
      <c r="BP4" s="33"/>
      <c r="BQ4" s="33"/>
    </row>
    <row r="5" spans="1:69" ht="31.2">
      <c r="A5" s="419"/>
      <c r="B5" s="538" t="s">
        <v>784</v>
      </c>
      <c r="C5" s="618" t="s">
        <v>96</v>
      </c>
      <c r="D5" s="619"/>
      <c r="E5" s="420"/>
      <c r="F5" s="420"/>
      <c r="G5" s="420"/>
      <c r="H5" s="420"/>
      <c r="I5" s="420"/>
      <c r="J5" s="420"/>
      <c r="K5" s="420"/>
      <c r="L5" s="420"/>
      <c r="M5" s="420"/>
      <c r="N5" s="420"/>
      <c r="O5" s="420"/>
      <c r="P5" s="420"/>
      <c r="Q5" s="420"/>
      <c r="R5" s="420"/>
      <c r="S5" s="420"/>
      <c r="T5" s="420"/>
      <c r="U5" s="420"/>
      <c r="V5" s="420"/>
      <c r="W5" s="420"/>
      <c r="X5" s="420"/>
      <c r="Y5" s="420"/>
      <c r="Z5" s="420"/>
      <c r="AA5" s="420"/>
      <c r="AB5" s="434"/>
      <c r="AC5" s="47"/>
      <c r="AD5" s="47"/>
      <c r="AE5" s="47"/>
      <c r="AF5" s="47"/>
      <c r="AG5" s="47"/>
      <c r="AH5" s="47"/>
      <c r="AI5" s="47"/>
      <c r="AJ5" s="420"/>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row>
    <row r="6" spans="1:69" ht="15.6">
      <c r="A6" s="545">
        <v>10260</v>
      </c>
      <c r="B6" s="546" t="s">
        <v>97</v>
      </c>
      <c r="C6" s="440" t="s">
        <v>42</v>
      </c>
      <c r="D6" s="518" t="s">
        <v>94</v>
      </c>
      <c r="E6" s="441">
        <v>16</v>
      </c>
      <c r="F6" s="440">
        <v>16</v>
      </c>
      <c r="G6" s="440"/>
      <c r="H6" s="440"/>
      <c r="I6" s="440"/>
      <c r="J6" s="440"/>
      <c r="K6" s="440"/>
      <c r="L6" s="440"/>
      <c r="M6" s="519">
        <v>64.58</v>
      </c>
      <c r="N6" s="428">
        <f t="shared" ref="N6:N37" si="1">SUM(O6:Z6)</f>
        <v>0</v>
      </c>
      <c r="O6" s="440"/>
      <c r="P6" s="440"/>
      <c r="Q6" s="440"/>
      <c r="R6" s="440"/>
      <c r="S6" s="440"/>
      <c r="T6" s="440"/>
      <c r="U6" s="440"/>
      <c r="V6" s="440"/>
      <c r="W6" s="440"/>
      <c r="X6" s="440"/>
      <c r="Y6" s="440"/>
      <c r="Z6" s="440"/>
      <c r="AA6" s="435">
        <v>0.48</v>
      </c>
      <c r="AB6" s="434"/>
      <c r="AC6" s="102">
        <f t="shared" ref="AC6:AC38" si="2">$N6*F6</f>
        <v>0</v>
      </c>
      <c r="AD6" s="102">
        <f t="shared" ref="AD6:AD38" si="3">$N6*G6</f>
        <v>0</v>
      </c>
      <c r="AE6" s="102">
        <f t="shared" ref="AE6:AE38" si="4">$N6*H6</f>
        <v>0</v>
      </c>
      <c r="AF6" s="102">
        <f t="shared" ref="AF6:AF38" si="5">$N6*I6</f>
        <v>0</v>
      </c>
      <c r="AG6" s="102">
        <f t="shared" ref="AG6:AG38" si="6">$N6*J6</f>
        <v>0</v>
      </c>
      <c r="AH6" s="102">
        <f t="shared" ref="AH6:AH38" si="7">$N6*K6</f>
        <v>0</v>
      </c>
      <c r="AI6" s="47"/>
      <c r="AJ6" s="27"/>
      <c r="AK6" s="170">
        <f t="shared" ref="AK6:AK37" si="8">AA6*N6</f>
        <v>0</v>
      </c>
      <c r="AL6" s="47"/>
      <c r="AM6" s="47">
        <f t="shared" ref="AM6:AM37" si="9">N6*M6</f>
        <v>0</v>
      </c>
      <c r="AN6" s="47">
        <v>16</v>
      </c>
      <c r="AO6" s="47"/>
      <c r="AP6" s="47"/>
      <c r="AQ6" s="47"/>
      <c r="AR6" s="47"/>
      <c r="AS6" s="47"/>
      <c r="AT6" s="47"/>
      <c r="AU6" s="47"/>
      <c r="AV6" s="47"/>
      <c r="AW6" s="47"/>
      <c r="AX6" s="47"/>
      <c r="AY6" s="47"/>
      <c r="AZ6" s="47"/>
      <c r="BA6" s="442">
        <f>$N6*32</f>
        <v>0</v>
      </c>
      <c r="BB6" s="47"/>
      <c r="BC6" s="47"/>
      <c r="BD6" s="47"/>
      <c r="BE6" s="47"/>
      <c r="BF6" s="47"/>
      <c r="BG6" s="47">
        <v>21001094</v>
      </c>
      <c r="BH6" s="47"/>
      <c r="BI6" s="47">
        <f>$N6*AN6</f>
        <v>0</v>
      </c>
      <c r="BJ6" s="47">
        <f t="shared" ref="BJ6:BJ37" si="10">$N6*AO6</f>
        <v>0</v>
      </c>
      <c r="BK6" s="47">
        <f t="shared" ref="BK6:BK42" si="11">$N6*AP6</f>
        <v>0</v>
      </c>
      <c r="BL6" s="47">
        <f t="shared" ref="BL6:BL37" si="12">$N6*AQ6</f>
        <v>0</v>
      </c>
      <c r="BM6" s="47">
        <f t="shared" ref="BM6:BM37" si="13">$N6*AR6</f>
        <v>0</v>
      </c>
      <c r="BN6" s="47">
        <f t="shared" ref="BN6:BN37" si="14">$N6*AS6</f>
        <v>0</v>
      </c>
      <c r="BO6" s="47"/>
    </row>
    <row r="7" spans="1:69" ht="15.6">
      <c r="A7" s="545">
        <v>10261</v>
      </c>
      <c r="B7" s="546" t="s">
        <v>98</v>
      </c>
      <c r="C7" s="440" t="s">
        <v>42</v>
      </c>
      <c r="D7" s="518" t="s">
        <v>94</v>
      </c>
      <c r="E7" s="441">
        <v>13</v>
      </c>
      <c r="F7" s="440">
        <v>3</v>
      </c>
      <c r="G7" s="440">
        <v>10</v>
      </c>
      <c r="H7" s="440"/>
      <c r="I7" s="440"/>
      <c r="J7" s="440"/>
      <c r="K7" s="440"/>
      <c r="L7" s="440"/>
      <c r="M7" s="519">
        <v>85.06</v>
      </c>
      <c r="N7" s="428">
        <f t="shared" si="1"/>
        <v>0</v>
      </c>
      <c r="O7" s="440"/>
      <c r="P7" s="440"/>
      <c r="Q7" s="440"/>
      <c r="R7" s="440"/>
      <c r="S7" s="440"/>
      <c r="T7" s="440"/>
      <c r="U7" s="440"/>
      <c r="V7" s="440"/>
      <c r="W7" s="440"/>
      <c r="X7" s="440"/>
      <c r="Y7" s="440"/>
      <c r="Z7" s="440"/>
      <c r="AA7" s="435">
        <v>1.18</v>
      </c>
      <c r="AB7" s="434"/>
      <c r="AC7" s="102">
        <f t="shared" si="2"/>
        <v>0</v>
      </c>
      <c r="AD7" s="102">
        <f t="shared" si="3"/>
        <v>0</v>
      </c>
      <c r="AE7" s="102">
        <f t="shared" si="4"/>
        <v>0</v>
      </c>
      <c r="AF7" s="102">
        <f t="shared" si="5"/>
        <v>0</v>
      </c>
      <c r="AG7" s="102">
        <f t="shared" si="6"/>
        <v>0</v>
      </c>
      <c r="AH7" s="102">
        <f t="shared" si="7"/>
        <v>0</v>
      </c>
      <c r="AI7" s="47"/>
      <c r="AJ7" s="27"/>
      <c r="AK7" s="170">
        <f t="shared" si="8"/>
        <v>0</v>
      </c>
      <c r="AL7" s="47"/>
      <c r="AM7" s="47">
        <f t="shared" si="9"/>
        <v>0</v>
      </c>
      <c r="AN7" s="47">
        <v>13</v>
      </c>
      <c r="AO7" s="47"/>
      <c r="AP7" s="47"/>
      <c r="AQ7" s="47"/>
      <c r="AR7" s="47"/>
      <c r="AS7" s="47"/>
      <c r="AT7" s="47">
        <f>$N7*9</f>
        <v>0</v>
      </c>
      <c r="AU7" s="47">
        <f>$N7*4</f>
        <v>0</v>
      </c>
      <c r="AV7" s="47"/>
      <c r="AW7" s="47"/>
      <c r="AX7" s="47"/>
      <c r="AY7" s="47"/>
      <c r="AZ7" s="47"/>
      <c r="BA7" s="47"/>
      <c r="BB7" s="47"/>
      <c r="BC7" s="47"/>
      <c r="BD7" s="47"/>
      <c r="BE7" s="47"/>
      <c r="BF7" s="47"/>
      <c r="BG7" s="47">
        <v>21001095</v>
      </c>
      <c r="BH7" s="47"/>
      <c r="BI7" s="47">
        <f t="shared" ref="BI7:BI37" si="15">$N7*AN7</f>
        <v>0</v>
      </c>
      <c r="BJ7" s="47">
        <f t="shared" si="10"/>
        <v>0</v>
      </c>
      <c r="BK7" s="47">
        <f t="shared" si="11"/>
        <v>0</v>
      </c>
      <c r="BL7" s="47">
        <f t="shared" si="12"/>
        <v>0</v>
      </c>
      <c r="BM7" s="47">
        <f t="shared" si="13"/>
        <v>0</v>
      </c>
      <c r="BN7" s="47">
        <f t="shared" si="14"/>
        <v>0</v>
      </c>
      <c r="BO7" s="47"/>
    </row>
    <row r="8" spans="1:69" ht="15.6">
      <c r="A8" s="545">
        <v>10262</v>
      </c>
      <c r="B8" s="546" t="s">
        <v>99</v>
      </c>
      <c r="C8" s="440" t="s">
        <v>42</v>
      </c>
      <c r="D8" s="518" t="s">
        <v>94</v>
      </c>
      <c r="E8" s="441">
        <v>10</v>
      </c>
      <c r="F8" s="440">
        <v>10</v>
      </c>
      <c r="G8" s="440"/>
      <c r="H8" s="440"/>
      <c r="I8" s="440"/>
      <c r="J8" s="440"/>
      <c r="K8" s="440"/>
      <c r="L8" s="440"/>
      <c r="M8" s="519">
        <v>64.349999999999994</v>
      </c>
      <c r="N8" s="428">
        <f t="shared" si="1"/>
        <v>0</v>
      </c>
      <c r="O8" s="440"/>
      <c r="P8" s="440"/>
      <c r="Q8" s="440"/>
      <c r="R8" s="440"/>
      <c r="S8" s="440"/>
      <c r="T8" s="440"/>
      <c r="U8" s="440"/>
      <c r="V8" s="440"/>
      <c r="W8" s="440"/>
      <c r="X8" s="440"/>
      <c r="Y8" s="440"/>
      <c r="Z8" s="440"/>
      <c r="AA8" s="435">
        <v>0.83</v>
      </c>
      <c r="AB8" s="434"/>
      <c r="AC8" s="102">
        <f t="shared" si="2"/>
        <v>0</v>
      </c>
      <c r="AD8" s="102">
        <f t="shared" si="3"/>
        <v>0</v>
      </c>
      <c r="AE8" s="102">
        <f t="shared" si="4"/>
        <v>0</v>
      </c>
      <c r="AF8" s="102">
        <f t="shared" si="5"/>
        <v>0</v>
      </c>
      <c r="AG8" s="102">
        <f t="shared" si="6"/>
        <v>0</v>
      </c>
      <c r="AH8" s="102">
        <f t="shared" si="7"/>
        <v>0</v>
      </c>
      <c r="AI8" s="47"/>
      <c r="AJ8" s="27"/>
      <c r="AK8" s="170">
        <f t="shared" si="8"/>
        <v>0</v>
      </c>
      <c r="AL8" s="47"/>
      <c r="AM8" s="47">
        <f t="shared" si="9"/>
        <v>0</v>
      </c>
      <c r="AN8" s="47">
        <v>10</v>
      </c>
      <c r="AO8" s="47"/>
      <c r="AP8" s="47"/>
      <c r="AQ8" s="47"/>
      <c r="AR8" s="47"/>
      <c r="AS8" s="47"/>
      <c r="AT8" s="47">
        <f>$N8*5</f>
        <v>0</v>
      </c>
      <c r="AU8" s="47">
        <f>$N8*5</f>
        <v>0</v>
      </c>
      <c r="AV8" s="47"/>
      <c r="AW8" s="47"/>
      <c r="AX8" s="47"/>
      <c r="AY8" s="47"/>
      <c r="AZ8" s="47"/>
      <c r="BA8" s="47"/>
      <c r="BB8" s="47"/>
      <c r="BC8" s="47"/>
      <c r="BD8" s="47"/>
      <c r="BE8" s="47"/>
      <c r="BF8" s="47"/>
      <c r="BG8" s="47">
        <v>21001096</v>
      </c>
      <c r="BH8" s="47"/>
      <c r="BI8" s="47">
        <f t="shared" si="15"/>
        <v>0</v>
      </c>
      <c r="BJ8" s="47">
        <f t="shared" si="10"/>
        <v>0</v>
      </c>
      <c r="BK8" s="47">
        <f t="shared" si="11"/>
        <v>0</v>
      </c>
      <c r="BL8" s="47">
        <f t="shared" si="12"/>
        <v>0</v>
      </c>
      <c r="BM8" s="47">
        <f t="shared" si="13"/>
        <v>0</v>
      </c>
      <c r="BN8" s="47">
        <f t="shared" si="14"/>
        <v>0</v>
      </c>
      <c r="BO8" s="47"/>
    </row>
    <row r="9" spans="1:69" ht="15.6">
      <c r="A9" s="545">
        <v>10263</v>
      </c>
      <c r="B9" s="546" t="s">
        <v>100</v>
      </c>
      <c r="C9" s="440" t="s">
        <v>42</v>
      </c>
      <c r="D9" s="518" t="s">
        <v>94</v>
      </c>
      <c r="E9" s="441">
        <v>10</v>
      </c>
      <c r="F9" s="440">
        <v>10</v>
      </c>
      <c r="G9" s="440"/>
      <c r="H9" s="440"/>
      <c r="I9" s="440"/>
      <c r="J9" s="440"/>
      <c r="K9" s="440"/>
      <c r="L9" s="440"/>
      <c r="M9" s="519">
        <v>45.68</v>
      </c>
      <c r="N9" s="428">
        <f t="shared" si="1"/>
        <v>0</v>
      </c>
      <c r="O9" s="440"/>
      <c r="P9" s="440"/>
      <c r="Q9" s="440"/>
      <c r="R9" s="440"/>
      <c r="S9" s="440"/>
      <c r="T9" s="440"/>
      <c r="U9" s="440"/>
      <c r="V9" s="440"/>
      <c r="W9" s="440"/>
      <c r="X9" s="440"/>
      <c r="Y9" s="440"/>
      <c r="Z9" s="440"/>
      <c r="AA9" s="435">
        <v>0.4</v>
      </c>
      <c r="AB9" s="434"/>
      <c r="AC9" s="102">
        <f t="shared" si="2"/>
        <v>0</v>
      </c>
      <c r="AD9" s="102">
        <f t="shared" si="3"/>
        <v>0</v>
      </c>
      <c r="AE9" s="102">
        <f t="shared" si="4"/>
        <v>0</v>
      </c>
      <c r="AF9" s="102">
        <f t="shared" si="5"/>
        <v>0</v>
      </c>
      <c r="AG9" s="102">
        <f t="shared" si="6"/>
        <v>0</v>
      </c>
      <c r="AH9" s="102">
        <f t="shared" si="7"/>
        <v>0</v>
      </c>
      <c r="AI9" s="47"/>
      <c r="AJ9" s="27"/>
      <c r="AK9" s="170">
        <f t="shared" si="8"/>
        <v>0</v>
      </c>
      <c r="AL9" s="47"/>
      <c r="AM9" s="47">
        <f t="shared" si="9"/>
        <v>0</v>
      </c>
      <c r="AN9" s="47">
        <v>10</v>
      </c>
      <c r="AO9" s="47"/>
      <c r="AP9" s="47"/>
      <c r="AQ9" s="47"/>
      <c r="AR9" s="47"/>
      <c r="AS9" s="47"/>
      <c r="AT9" s="47"/>
      <c r="AU9" s="47"/>
      <c r="AV9" s="47"/>
      <c r="AW9" s="47"/>
      <c r="AX9" s="47"/>
      <c r="AY9" s="47"/>
      <c r="AZ9" s="47"/>
      <c r="BA9" s="47">
        <f>$N9*20</f>
        <v>0</v>
      </c>
      <c r="BB9" s="47"/>
      <c r="BC9" s="47"/>
      <c r="BD9" s="47"/>
      <c r="BE9" s="47"/>
      <c r="BF9" s="47"/>
      <c r="BG9" s="47">
        <v>21001097</v>
      </c>
      <c r="BH9" s="47"/>
      <c r="BI9" s="47">
        <f t="shared" si="15"/>
        <v>0</v>
      </c>
      <c r="BJ9" s="47">
        <f t="shared" si="10"/>
        <v>0</v>
      </c>
      <c r="BK9" s="47">
        <f t="shared" si="11"/>
        <v>0</v>
      </c>
      <c r="BL9" s="47">
        <f t="shared" si="12"/>
        <v>0</v>
      </c>
      <c r="BM9" s="47">
        <f t="shared" si="13"/>
        <v>0</v>
      </c>
      <c r="BN9" s="47">
        <f t="shared" si="14"/>
        <v>0</v>
      </c>
      <c r="BO9" s="47"/>
    </row>
    <row r="10" spans="1:69">
      <c r="A10" s="545">
        <v>10325</v>
      </c>
      <c r="B10" s="546" t="s">
        <v>101</v>
      </c>
      <c r="C10" s="440" t="s">
        <v>42</v>
      </c>
      <c r="D10" s="520" t="s">
        <v>94</v>
      </c>
      <c r="E10" s="441">
        <v>12</v>
      </c>
      <c r="F10" s="440">
        <v>12</v>
      </c>
      <c r="G10" s="440"/>
      <c r="H10" s="440"/>
      <c r="I10" s="440"/>
      <c r="J10" s="440"/>
      <c r="K10" s="440"/>
      <c r="L10" s="440"/>
      <c r="M10" s="519">
        <v>72.48</v>
      </c>
      <c r="N10" s="428">
        <f t="shared" si="1"/>
        <v>0</v>
      </c>
      <c r="O10" s="440"/>
      <c r="P10" s="440"/>
      <c r="Q10" s="440"/>
      <c r="R10" s="440"/>
      <c r="S10" s="440"/>
      <c r="T10" s="440"/>
      <c r="U10" s="440"/>
      <c r="V10" s="440"/>
      <c r="W10" s="440"/>
      <c r="X10" s="440"/>
      <c r="Y10" s="440"/>
      <c r="Z10" s="440"/>
      <c r="AA10" s="435">
        <v>1.44</v>
      </c>
      <c r="AB10" s="434"/>
      <c r="AC10" s="102">
        <f t="shared" si="2"/>
        <v>0</v>
      </c>
      <c r="AD10" s="102">
        <f t="shared" si="3"/>
        <v>0</v>
      </c>
      <c r="AE10" s="102">
        <f t="shared" si="4"/>
        <v>0</v>
      </c>
      <c r="AF10" s="102">
        <f t="shared" si="5"/>
        <v>0</v>
      </c>
      <c r="AG10" s="102">
        <f t="shared" si="6"/>
        <v>0</v>
      </c>
      <c r="AH10" s="102">
        <f t="shared" si="7"/>
        <v>0</v>
      </c>
      <c r="AI10" s="47"/>
      <c r="AJ10" s="27"/>
      <c r="AK10" s="170">
        <f t="shared" si="8"/>
        <v>0</v>
      </c>
      <c r="AL10" s="47"/>
      <c r="AM10" s="47">
        <f t="shared" si="9"/>
        <v>0</v>
      </c>
      <c r="AN10" s="47">
        <v>12</v>
      </c>
      <c r="AO10" s="47"/>
      <c r="AP10" s="47"/>
      <c r="AQ10" s="47"/>
      <c r="AR10" s="47"/>
      <c r="AS10" s="47"/>
      <c r="AT10" s="47">
        <f>$N10*12</f>
        <v>0</v>
      </c>
      <c r="AU10" s="47"/>
      <c r="AV10" s="47"/>
      <c r="AW10" s="47"/>
      <c r="AX10" s="47"/>
      <c r="AY10" s="47"/>
      <c r="AZ10" s="47"/>
      <c r="BA10" s="47"/>
      <c r="BB10" s="47"/>
      <c r="BC10" s="47"/>
      <c r="BD10" s="47"/>
      <c r="BE10" s="47"/>
      <c r="BF10" s="47"/>
      <c r="BG10" s="443">
        <v>21001227</v>
      </c>
      <c r="BH10" s="47"/>
      <c r="BI10" s="47">
        <f t="shared" ref="BI10" si="16">$N10*AN10</f>
        <v>0</v>
      </c>
      <c r="BJ10" s="47">
        <f t="shared" ref="BJ10" si="17">$N10*AO10</f>
        <v>0</v>
      </c>
      <c r="BK10" s="47">
        <f t="shared" ref="BK10" si="18">$N10*AP10</f>
        <v>0</v>
      </c>
      <c r="BL10" s="47">
        <f t="shared" ref="BL10" si="19">$N10*AQ10</f>
        <v>0</v>
      </c>
      <c r="BM10" s="47">
        <f t="shared" ref="BM10" si="20">$N10*AR10</f>
        <v>0</v>
      </c>
      <c r="BN10" s="47">
        <f t="shared" ref="BN10" si="21">$N10*AS10</f>
        <v>0</v>
      </c>
      <c r="BO10" s="47"/>
    </row>
    <row r="11" spans="1:69">
      <c r="A11" s="545">
        <v>10335</v>
      </c>
      <c r="B11" s="546" t="s">
        <v>102</v>
      </c>
      <c r="C11" s="424" t="s">
        <v>103</v>
      </c>
      <c r="D11" s="521" t="s">
        <v>94</v>
      </c>
      <c r="E11" s="441">
        <v>10</v>
      </c>
      <c r="F11" s="440"/>
      <c r="G11" s="441">
        <v>10</v>
      </c>
      <c r="H11" s="440"/>
      <c r="I11" s="440"/>
      <c r="J11" s="440"/>
      <c r="K11" s="440"/>
      <c r="L11" s="440"/>
      <c r="M11" s="519">
        <v>90.81</v>
      </c>
      <c r="N11" s="428">
        <f t="shared" si="1"/>
        <v>0</v>
      </c>
      <c r="O11" s="440"/>
      <c r="P11" s="440"/>
      <c r="Q11" s="440"/>
      <c r="R11" s="440"/>
      <c r="S11" s="440"/>
      <c r="T11" s="440"/>
      <c r="U11" s="440"/>
      <c r="V11" s="440"/>
      <c r="W11" s="440"/>
      <c r="X11" s="440"/>
      <c r="Y11" s="440"/>
      <c r="Z11" s="440"/>
      <c r="AA11" s="435">
        <v>1.89</v>
      </c>
      <c r="AB11" s="434"/>
      <c r="AC11" s="436">
        <f t="shared" si="2"/>
        <v>0</v>
      </c>
      <c r="AD11" s="436">
        <f t="shared" si="3"/>
        <v>0</v>
      </c>
      <c r="AE11" s="436">
        <f t="shared" si="4"/>
        <v>0</v>
      </c>
      <c r="AF11" s="436">
        <f t="shared" si="5"/>
        <v>0</v>
      </c>
      <c r="AG11" s="436">
        <f t="shared" si="6"/>
        <v>0</v>
      </c>
      <c r="AH11" s="436">
        <f t="shared" si="7"/>
        <v>0</v>
      </c>
      <c r="AI11" s="47"/>
      <c r="AJ11" s="27"/>
      <c r="AK11" s="439">
        <f t="shared" si="8"/>
        <v>0</v>
      </c>
      <c r="AL11" s="47"/>
      <c r="AM11" s="47">
        <f t="shared" si="9"/>
        <v>0</v>
      </c>
      <c r="AN11" s="440">
        <v>10</v>
      </c>
      <c r="AO11" s="440"/>
      <c r="AP11" s="440"/>
      <c r="AQ11" s="441"/>
      <c r="AR11" s="440"/>
      <c r="AS11" s="440"/>
      <c r="AT11" s="440">
        <f>$N11*10</f>
        <v>0</v>
      </c>
      <c r="AU11" s="440"/>
      <c r="AV11" s="440"/>
      <c r="AW11" s="47"/>
      <c r="AX11" s="47"/>
      <c r="AY11" s="47"/>
      <c r="AZ11" s="47"/>
      <c r="BA11" s="47"/>
      <c r="BB11" s="47"/>
      <c r="BC11" s="47"/>
      <c r="BD11" s="47"/>
      <c r="BE11" s="47"/>
      <c r="BF11" s="47"/>
      <c r="BG11" s="444">
        <v>21001282</v>
      </c>
      <c r="BH11" s="47"/>
      <c r="BI11" s="47">
        <f t="shared" ref="BI11:BN11" si="22">$N11*AN11</f>
        <v>0</v>
      </c>
      <c r="BJ11" s="47">
        <f t="shared" si="22"/>
        <v>0</v>
      </c>
      <c r="BK11" s="47">
        <f t="shared" si="22"/>
        <v>0</v>
      </c>
      <c r="BL11" s="47">
        <f t="shared" si="22"/>
        <v>0</v>
      </c>
      <c r="BM11" s="47">
        <f t="shared" si="22"/>
        <v>0</v>
      </c>
      <c r="BN11" s="47">
        <f t="shared" si="22"/>
        <v>0</v>
      </c>
      <c r="BO11" s="47"/>
    </row>
    <row r="12" spans="1:69" ht="15.6">
      <c r="A12" s="545">
        <v>10264</v>
      </c>
      <c r="B12" s="546" t="s">
        <v>104</v>
      </c>
      <c r="C12" s="440" t="s">
        <v>45</v>
      </c>
      <c r="D12" s="522" t="s">
        <v>94</v>
      </c>
      <c r="E12" s="441">
        <v>8</v>
      </c>
      <c r="F12" s="440"/>
      <c r="G12" s="440">
        <v>8</v>
      </c>
      <c r="H12" s="440"/>
      <c r="I12" s="440"/>
      <c r="J12" s="440"/>
      <c r="K12" s="440"/>
      <c r="L12" s="440"/>
      <c r="M12" s="519">
        <v>45.77</v>
      </c>
      <c r="N12" s="428">
        <f t="shared" si="1"/>
        <v>0</v>
      </c>
      <c r="O12" s="440"/>
      <c r="P12" s="440"/>
      <c r="Q12" s="440"/>
      <c r="R12" s="440"/>
      <c r="S12" s="440"/>
      <c r="T12" s="440"/>
      <c r="U12" s="440"/>
      <c r="V12" s="440"/>
      <c r="W12" s="440"/>
      <c r="X12" s="440"/>
      <c r="Y12" s="440"/>
      <c r="Z12" s="440"/>
      <c r="AA12" s="435">
        <v>0.59</v>
      </c>
      <c r="AB12" s="434"/>
      <c r="AC12" s="102">
        <f t="shared" si="2"/>
        <v>0</v>
      </c>
      <c r="AD12" s="102">
        <f t="shared" si="3"/>
        <v>0</v>
      </c>
      <c r="AE12" s="102">
        <f t="shared" si="4"/>
        <v>0</v>
      </c>
      <c r="AF12" s="102">
        <f t="shared" si="5"/>
        <v>0</v>
      </c>
      <c r="AG12" s="102">
        <f t="shared" si="6"/>
        <v>0</v>
      </c>
      <c r="AH12" s="102">
        <f t="shared" si="7"/>
        <v>0</v>
      </c>
      <c r="AI12" s="47"/>
      <c r="AJ12" s="27"/>
      <c r="AK12" s="170">
        <f t="shared" si="8"/>
        <v>0</v>
      </c>
      <c r="AL12" s="47"/>
      <c r="AM12" s="47">
        <f t="shared" si="9"/>
        <v>0</v>
      </c>
      <c r="AN12" s="47"/>
      <c r="AO12" s="47"/>
      <c r="AP12" s="47"/>
      <c r="AQ12" s="27">
        <v>8</v>
      </c>
      <c r="AR12" s="47"/>
      <c r="AS12" s="47"/>
      <c r="AT12" s="47"/>
      <c r="AU12" s="47"/>
      <c r="AV12" s="47"/>
      <c r="AW12" s="47"/>
      <c r="AX12" s="47"/>
      <c r="AY12" s="47"/>
      <c r="AZ12" s="47"/>
      <c r="BA12" s="47">
        <f>$N12*16</f>
        <v>0</v>
      </c>
      <c r="BB12" s="47"/>
      <c r="BC12" s="47"/>
      <c r="BD12" s="47"/>
      <c r="BE12" s="47"/>
      <c r="BF12" s="47"/>
      <c r="BG12" s="47">
        <v>21001098</v>
      </c>
      <c r="BH12" s="47"/>
      <c r="BI12" s="47">
        <f t="shared" si="15"/>
        <v>0</v>
      </c>
      <c r="BJ12" s="47">
        <f t="shared" si="10"/>
        <v>0</v>
      </c>
      <c r="BK12" s="47">
        <f t="shared" si="11"/>
        <v>0</v>
      </c>
      <c r="BL12" s="47">
        <f t="shared" si="12"/>
        <v>0</v>
      </c>
      <c r="BM12" s="47">
        <f t="shared" si="13"/>
        <v>0</v>
      </c>
      <c r="BN12" s="47">
        <f t="shared" si="14"/>
        <v>0</v>
      </c>
      <c r="BO12" s="47"/>
    </row>
    <row r="13" spans="1:69" ht="15.6">
      <c r="A13" s="545">
        <v>10265</v>
      </c>
      <c r="B13" s="546" t="s">
        <v>105</v>
      </c>
      <c r="C13" s="440" t="s">
        <v>106</v>
      </c>
      <c r="D13" s="518" t="s">
        <v>94</v>
      </c>
      <c r="E13" s="441">
        <v>6</v>
      </c>
      <c r="F13" s="440"/>
      <c r="G13" s="440">
        <v>6</v>
      </c>
      <c r="H13" s="440"/>
      <c r="I13" s="440"/>
      <c r="J13" s="440"/>
      <c r="K13" s="440"/>
      <c r="L13" s="440"/>
      <c r="M13" s="519">
        <v>45.32</v>
      </c>
      <c r="N13" s="428">
        <f t="shared" si="1"/>
        <v>0</v>
      </c>
      <c r="O13" s="440"/>
      <c r="P13" s="440"/>
      <c r="Q13" s="440"/>
      <c r="R13" s="440"/>
      <c r="S13" s="440"/>
      <c r="T13" s="440"/>
      <c r="U13" s="440"/>
      <c r="V13" s="440"/>
      <c r="W13" s="440"/>
      <c r="X13" s="440"/>
      <c r="Y13" s="440"/>
      <c r="Z13" s="440"/>
      <c r="AA13" s="435">
        <v>0.65</v>
      </c>
      <c r="AB13" s="434"/>
      <c r="AC13" s="102">
        <f t="shared" si="2"/>
        <v>0</v>
      </c>
      <c r="AD13" s="102">
        <f t="shared" si="3"/>
        <v>0</v>
      </c>
      <c r="AE13" s="102">
        <f t="shared" si="4"/>
        <v>0</v>
      </c>
      <c r="AF13" s="102">
        <f t="shared" si="5"/>
        <v>0</v>
      </c>
      <c r="AG13" s="102">
        <f t="shared" si="6"/>
        <v>0</v>
      </c>
      <c r="AH13" s="102">
        <f t="shared" si="7"/>
        <v>0</v>
      </c>
      <c r="AI13" s="47"/>
      <c r="AJ13" s="27"/>
      <c r="AK13" s="170">
        <f t="shared" si="8"/>
        <v>0</v>
      </c>
      <c r="AL13" s="47"/>
      <c r="AM13" s="47">
        <f t="shared" si="9"/>
        <v>0</v>
      </c>
      <c r="AN13" s="47"/>
      <c r="AO13" s="47"/>
      <c r="AP13" s="47"/>
      <c r="AQ13" s="27">
        <v>6</v>
      </c>
      <c r="AR13" s="47"/>
      <c r="AS13" s="47"/>
      <c r="AT13" s="47">
        <f>$N13*5</f>
        <v>0</v>
      </c>
      <c r="AU13" s="47">
        <f>$N13*1</f>
        <v>0</v>
      </c>
      <c r="AV13" s="47"/>
      <c r="AW13" s="47"/>
      <c r="AX13" s="47"/>
      <c r="AY13" s="47"/>
      <c r="AZ13" s="47"/>
      <c r="BA13" s="47"/>
      <c r="BB13" s="47"/>
      <c r="BC13" s="47"/>
      <c r="BD13" s="47"/>
      <c r="BE13" s="47"/>
      <c r="BF13" s="47"/>
      <c r="BG13" s="47">
        <v>21001099</v>
      </c>
      <c r="BH13" s="47"/>
      <c r="BI13" s="47">
        <f t="shared" si="15"/>
        <v>0</v>
      </c>
      <c r="BJ13" s="47">
        <f t="shared" si="10"/>
        <v>0</v>
      </c>
      <c r="BK13" s="47">
        <f t="shared" si="11"/>
        <v>0</v>
      </c>
      <c r="BL13" s="47">
        <f t="shared" si="12"/>
        <v>0</v>
      </c>
      <c r="BM13" s="47">
        <f t="shared" si="13"/>
        <v>0</v>
      </c>
      <c r="BN13" s="47">
        <f t="shared" si="14"/>
        <v>0</v>
      </c>
      <c r="BO13" s="47"/>
    </row>
    <row r="14" spans="1:69" ht="15.6">
      <c r="A14" s="545">
        <v>10266</v>
      </c>
      <c r="B14" s="546" t="s">
        <v>107</v>
      </c>
      <c r="C14" s="440" t="s">
        <v>45</v>
      </c>
      <c r="D14" s="518" t="s">
        <v>94</v>
      </c>
      <c r="E14" s="441">
        <v>10</v>
      </c>
      <c r="F14" s="440"/>
      <c r="G14" s="440">
        <v>10</v>
      </c>
      <c r="H14" s="440"/>
      <c r="I14" s="440"/>
      <c r="J14" s="440"/>
      <c r="K14" s="440"/>
      <c r="L14" s="440"/>
      <c r="M14" s="519">
        <v>70.03</v>
      </c>
      <c r="N14" s="428">
        <f t="shared" si="1"/>
        <v>0</v>
      </c>
      <c r="O14" s="440"/>
      <c r="P14" s="440"/>
      <c r="Q14" s="440"/>
      <c r="R14" s="440"/>
      <c r="S14" s="440"/>
      <c r="T14" s="440"/>
      <c r="U14" s="440"/>
      <c r="V14" s="440"/>
      <c r="W14" s="440"/>
      <c r="X14" s="440"/>
      <c r="Y14" s="440"/>
      <c r="Z14" s="440"/>
      <c r="AA14" s="435">
        <v>1</v>
      </c>
      <c r="AB14" s="434"/>
      <c r="AC14" s="102">
        <f t="shared" si="2"/>
        <v>0</v>
      </c>
      <c r="AD14" s="102">
        <f t="shared" si="3"/>
        <v>0</v>
      </c>
      <c r="AE14" s="102">
        <f t="shared" si="4"/>
        <v>0</v>
      </c>
      <c r="AF14" s="102">
        <f t="shared" si="5"/>
        <v>0</v>
      </c>
      <c r="AG14" s="102">
        <f t="shared" si="6"/>
        <v>0</v>
      </c>
      <c r="AH14" s="102">
        <f t="shared" si="7"/>
        <v>0</v>
      </c>
      <c r="AI14" s="47"/>
      <c r="AJ14" s="27"/>
      <c r="AK14" s="170">
        <f t="shared" si="8"/>
        <v>0</v>
      </c>
      <c r="AL14" s="47"/>
      <c r="AM14" s="47">
        <f t="shared" si="9"/>
        <v>0</v>
      </c>
      <c r="AN14" s="47"/>
      <c r="AO14" s="47"/>
      <c r="AP14" s="47"/>
      <c r="AQ14" s="27">
        <v>10</v>
      </c>
      <c r="AR14" s="47"/>
      <c r="AS14" s="47"/>
      <c r="AT14" s="47">
        <f>$N14*8</f>
        <v>0</v>
      </c>
      <c r="AU14" s="47">
        <f>$N14*32</f>
        <v>0</v>
      </c>
      <c r="AV14" s="47"/>
      <c r="AW14" s="47"/>
      <c r="AX14" s="47"/>
      <c r="AY14" s="47"/>
      <c r="AZ14" s="47"/>
      <c r="BA14" s="47"/>
      <c r="BB14" s="47"/>
      <c r="BC14" s="47"/>
      <c r="BD14" s="47"/>
      <c r="BE14" s="47"/>
      <c r="BF14" s="47"/>
      <c r="BG14" s="47">
        <v>21001100</v>
      </c>
      <c r="BH14" s="47"/>
      <c r="BI14" s="47">
        <f t="shared" si="15"/>
        <v>0</v>
      </c>
      <c r="BJ14" s="47">
        <f t="shared" si="10"/>
        <v>0</v>
      </c>
      <c r="BK14" s="47">
        <f t="shared" si="11"/>
        <v>0</v>
      </c>
      <c r="BL14" s="47">
        <f t="shared" si="12"/>
        <v>0</v>
      </c>
      <c r="BM14" s="47">
        <f t="shared" si="13"/>
        <v>0</v>
      </c>
      <c r="BN14" s="47">
        <f t="shared" si="14"/>
        <v>0</v>
      </c>
      <c r="BO14" s="47"/>
    </row>
    <row r="15" spans="1:69" ht="15.6">
      <c r="A15" s="545">
        <v>10267</v>
      </c>
      <c r="B15" s="546" t="s">
        <v>108</v>
      </c>
      <c r="C15" s="440" t="s">
        <v>45</v>
      </c>
      <c r="D15" s="518" t="s">
        <v>94</v>
      </c>
      <c r="E15" s="441">
        <v>12</v>
      </c>
      <c r="F15" s="440"/>
      <c r="G15" s="440">
        <v>12</v>
      </c>
      <c r="H15" s="440"/>
      <c r="I15" s="440"/>
      <c r="J15" s="440"/>
      <c r="K15" s="440"/>
      <c r="L15" s="440"/>
      <c r="M15" s="519">
        <v>94.39</v>
      </c>
      <c r="N15" s="428">
        <f t="shared" si="1"/>
        <v>0</v>
      </c>
      <c r="O15" s="440"/>
      <c r="P15" s="440"/>
      <c r="Q15" s="440"/>
      <c r="R15" s="440"/>
      <c r="S15" s="440"/>
      <c r="T15" s="440"/>
      <c r="U15" s="440"/>
      <c r="V15" s="440"/>
      <c r="W15" s="440"/>
      <c r="X15" s="440"/>
      <c r="Y15" s="440"/>
      <c r="Z15" s="440"/>
      <c r="AA15" s="435">
        <v>1.59</v>
      </c>
      <c r="AB15" s="434"/>
      <c r="AC15" s="102">
        <f t="shared" si="2"/>
        <v>0</v>
      </c>
      <c r="AD15" s="102">
        <f t="shared" si="3"/>
        <v>0</v>
      </c>
      <c r="AE15" s="102">
        <f t="shared" si="4"/>
        <v>0</v>
      </c>
      <c r="AF15" s="102">
        <f t="shared" si="5"/>
        <v>0</v>
      </c>
      <c r="AG15" s="102">
        <f t="shared" si="6"/>
        <v>0</v>
      </c>
      <c r="AH15" s="102">
        <f t="shared" si="7"/>
        <v>0</v>
      </c>
      <c r="AI15" s="47"/>
      <c r="AJ15" s="27"/>
      <c r="AK15" s="170">
        <f t="shared" si="8"/>
        <v>0</v>
      </c>
      <c r="AL15" s="47"/>
      <c r="AM15" s="47">
        <f t="shared" si="9"/>
        <v>0</v>
      </c>
      <c r="AN15" s="47"/>
      <c r="AO15" s="47"/>
      <c r="AP15" s="47"/>
      <c r="AQ15" s="27">
        <v>12</v>
      </c>
      <c r="AR15" s="47"/>
      <c r="AS15" s="47"/>
      <c r="AT15" s="47">
        <f>$N15*7</f>
        <v>0</v>
      </c>
      <c r="AU15" s="47">
        <f>$N15*5</f>
        <v>0</v>
      </c>
      <c r="AV15" s="47"/>
      <c r="AW15" s="47"/>
      <c r="AX15" s="47"/>
      <c r="AY15" s="47"/>
      <c r="AZ15" s="47"/>
      <c r="BA15" s="47"/>
      <c r="BB15" s="47"/>
      <c r="BC15" s="47"/>
      <c r="BD15" s="47"/>
      <c r="BE15" s="47"/>
      <c r="BF15" s="47"/>
      <c r="BG15" s="47">
        <v>21001101</v>
      </c>
      <c r="BH15" s="47"/>
      <c r="BI15" s="47">
        <f t="shared" si="15"/>
        <v>0</v>
      </c>
      <c r="BJ15" s="47">
        <f t="shared" si="10"/>
        <v>0</v>
      </c>
      <c r="BK15" s="47">
        <f t="shared" si="11"/>
        <v>0</v>
      </c>
      <c r="BL15" s="47">
        <f t="shared" si="12"/>
        <v>0</v>
      </c>
      <c r="BM15" s="47">
        <f t="shared" si="13"/>
        <v>0</v>
      </c>
      <c r="BN15" s="47">
        <f t="shared" si="14"/>
        <v>0</v>
      </c>
      <c r="BO15" s="47"/>
    </row>
    <row r="16" spans="1:69">
      <c r="A16" s="545">
        <v>10326</v>
      </c>
      <c r="B16" s="546" t="s">
        <v>109</v>
      </c>
      <c r="C16" s="440" t="s">
        <v>45</v>
      </c>
      <c r="D16" s="520" t="s">
        <v>110</v>
      </c>
      <c r="E16" s="441">
        <v>10</v>
      </c>
      <c r="F16" s="440"/>
      <c r="G16" s="440">
        <v>10</v>
      </c>
      <c r="H16" s="440"/>
      <c r="I16" s="440"/>
      <c r="J16" s="440"/>
      <c r="K16" s="440"/>
      <c r="L16" s="440"/>
      <c r="M16" s="519">
        <v>102.87</v>
      </c>
      <c r="N16" s="428">
        <f t="shared" si="1"/>
        <v>0</v>
      </c>
      <c r="O16" s="440"/>
      <c r="P16" s="440"/>
      <c r="Q16" s="440"/>
      <c r="R16" s="440"/>
      <c r="S16" s="440"/>
      <c r="T16" s="440"/>
      <c r="U16" s="440"/>
      <c r="V16" s="440"/>
      <c r="W16" s="440"/>
      <c r="X16" s="440"/>
      <c r="Y16" s="440"/>
      <c r="Z16" s="440"/>
      <c r="AA16" s="435">
        <v>2.1</v>
      </c>
      <c r="AB16" s="434"/>
      <c r="AC16" s="102">
        <f t="shared" si="2"/>
        <v>0</v>
      </c>
      <c r="AD16" s="102">
        <f t="shared" si="3"/>
        <v>0</v>
      </c>
      <c r="AE16" s="102">
        <f t="shared" si="4"/>
        <v>0</v>
      </c>
      <c r="AF16" s="102">
        <f t="shared" si="5"/>
        <v>0</v>
      </c>
      <c r="AG16" s="102">
        <f t="shared" si="6"/>
        <v>0</v>
      </c>
      <c r="AH16" s="102">
        <f t="shared" si="7"/>
        <v>0</v>
      </c>
      <c r="AI16" s="47"/>
      <c r="AJ16" s="27"/>
      <c r="AK16" s="170">
        <f t="shared" si="8"/>
        <v>0</v>
      </c>
      <c r="AL16" s="47"/>
      <c r="AM16" s="47">
        <f t="shared" si="9"/>
        <v>0</v>
      </c>
      <c r="AN16" s="47"/>
      <c r="AO16" s="47"/>
      <c r="AP16" s="47"/>
      <c r="AQ16" s="27">
        <v>10</v>
      </c>
      <c r="AR16" s="47"/>
      <c r="AS16" s="47"/>
      <c r="AT16" s="47"/>
      <c r="AU16" s="47">
        <f>$N16*9</f>
        <v>0</v>
      </c>
      <c r="AV16" s="47">
        <f>$N16*1</f>
        <v>0</v>
      </c>
      <c r="AW16" s="47"/>
      <c r="AX16" s="47"/>
      <c r="AY16" s="47"/>
      <c r="AZ16" s="47"/>
      <c r="BA16" s="47"/>
      <c r="BB16" s="47"/>
      <c r="BC16" s="47"/>
      <c r="BD16" s="47"/>
      <c r="BE16" s="47"/>
      <c r="BF16" s="47"/>
      <c r="BG16" s="47">
        <v>21001240</v>
      </c>
      <c r="BH16" s="47"/>
      <c r="BI16" s="47"/>
      <c r="BJ16" s="47"/>
      <c r="BK16" s="47"/>
      <c r="BL16" s="47">
        <f t="shared" si="12"/>
        <v>0</v>
      </c>
      <c r="BM16" s="47"/>
      <c r="BN16" s="47"/>
      <c r="BO16" s="47"/>
    </row>
    <row r="17" spans="1:67" ht="15.6">
      <c r="A17" s="545">
        <v>10330</v>
      </c>
      <c r="B17" s="546" t="s">
        <v>111</v>
      </c>
      <c r="C17" s="424" t="s">
        <v>112</v>
      </c>
      <c r="D17" s="522" t="s">
        <v>94</v>
      </c>
      <c r="E17" s="441">
        <v>10</v>
      </c>
      <c r="F17" s="440"/>
      <c r="G17" s="440">
        <v>10</v>
      </c>
      <c r="H17" s="440"/>
      <c r="I17" s="440"/>
      <c r="J17" s="440"/>
      <c r="K17" s="440"/>
      <c r="L17" s="440"/>
      <c r="M17" s="519">
        <v>118.45</v>
      </c>
      <c r="N17" s="428">
        <f t="shared" si="1"/>
        <v>0</v>
      </c>
      <c r="O17" s="440"/>
      <c r="P17" s="440"/>
      <c r="Q17" s="440"/>
      <c r="R17" s="440"/>
      <c r="S17" s="440"/>
      <c r="T17" s="440"/>
      <c r="U17" s="440"/>
      <c r="V17" s="440"/>
      <c r="W17" s="440"/>
      <c r="X17" s="440"/>
      <c r="Y17" s="440"/>
      <c r="Z17" s="440"/>
      <c r="AA17" s="435">
        <v>2.79</v>
      </c>
      <c r="AB17" s="434"/>
      <c r="AC17" s="436">
        <f t="shared" si="2"/>
        <v>0</v>
      </c>
      <c r="AD17" s="436">
        <f t="shared" si="3"/>
        <v>0</v>
      </c>
      <c r="AE17" s="436">
        <f t="shared" si="4"/>
        <v>0</v>
      </c>
      <c r="AF17" s="436">
        <f t="shared" si="5"/>
        <v>0</v>
      </c>
      <c r="AG17" s="436">
        <f t="shared" si="6"/>
        <v>0</v>
      </c>
      <c r="AH17" s="436">
        <f t="shared" si="7"/>
        <v>0</v>
      </c>
      <c r="AI17" s="47"/>
      <c r="AJ17" s="27"/>
      <c r="AK17" s="439">
        <f t="shared" si="8"/>
        <v>0</v>
      </c>
      <c r="AL17" s="47"/>
      <c r="AM17" s="47">
        <f t="shared" si="9"/>
        <v>0</v>
      </c>
      <c r="AN17" s="440"/>
      <c r="AO17" s="440"/>
      <c r="AP17" s="440"/>
      <c r="AQ17" s="441">
        <v>10</v>
      </c>
      <c r="AR17" s="440"/>
      <c r="AS17" s="440"/>
      <c r="AT17" s="440"/>
      <c r="AU17" s="440"/>
      <c r="AV17" s="440">
        <f>$N17*10</f>
        <v>0</v>
      </c>
      <c r="AW17" s="47"/>
      <c r="AX17" s="47"/>
      <c r="AY17" s="47"/>
      <c r="AZ17" s="47"/>
      <c r="BA17" s="47"/>
      <c r="BB17" s="47"/>
      <c r="BC17" s="47"/>
      <c r="BD17" s="47"/>
      <c r="BE17" s="47"/>
      <c r="BF17" s="47"/>
      <c r="BG17" s="444">
        <v>21001280</v>
      </c>
      <c r="BH17" s="47"/>
      <c r="BI17" s="47">
        <f t="shared" ref="BI17:BN17" si="23">$N17*AN17</f>
        <v>0</v>
      </c>
      <c r="BJ17" s="47">
        <f t="shared" si="23"/>
        <v>0</v>
      </c>
      <c r="BK17" s="47">
        <f t="shared" si="23"/>
        <v>0</v>
      </c>
      <c r="BL17" s="47">
        <f t="shared" si="23"/>
        <v>0</v>
      </c>
      <c r="BM17" s="47">
        <f t="shared" si="23"/>
        <v>0</v>
      </c>
      <c r="BN17" s="47">
        <f t="shared" si="23"/>
        <v>0</v>
      </c>
      <c r="BO17" s="47"/>
    </row>
    <row r="18" spans="1:67" ht="15.6">
      <c r="A18" s="545">
        <v>10268</v>
      </c>
      <c r="B18" s="546" t="s">
        <v>113</v>
      </c>
      <c r="C18" s="440" t="s">
        <v>45</v>
      </c>
      <c r="D18" s="518" t="s">
        <v>94</v>
      </c>
      <c r="E18" s="441">
        <v>7</v>
      </c>
      <c r="F18" s="440"/>
      <c r="G18" s="440"/>
      <c r="H18" s="440">
        <v>7</v>
      </c>
      <c r="I18" s="440"/>
      <c r="J18" s="440"/>
      <c r="K18" s="440"/>
      <c r="L18" s="440"/>
      <c r="M18" s="519">
        <v>67.06</v>
      </c>
      <c r="N18" s="428">
        <f t="shared" si="1"/>
        <v>0</v>
      </c>
      <c r="O18" s="440"/>
      <c r="P18" s="440"/>
      <c r="Q18" s="440"/>
      <c r="R18" s="440"/>
      <c r="S18" s="440"/>
      <c r="T18" s="440"/>
      <c r="U18" s="440"/>
      <c r="V18" s="440"/>
      <c r="W18" s="440"/>
      <c r="X18" s="440"/>
      <c r="Y18" s="440"/>
      <c r="Z18" s="440"/>
      <c r="AA18" s="435">
        <v>1.24</v>
      </c>
      <c r="AB18" s="434"/>
      <c r="AC18" s="102">
        <f t="shared" si="2"/>
        <v>0</v>
      </c>
      <c r="AD18" s="102">
        <f t="shared" si="3"/>
        <v>0</v>
      </c>
      <c r="AE18" s="102">
        <f t="shared" si="4"/>
        <v>0</v>
      </c>
      <c r="AF18" s="102">
        <f t="shared" si="5"/>
        <v>0</v>
      </c>
      <c r="AG18" s="102">
        <f t="shared" si="6"/>
        <v>0</v>
      </c>
      <c r="AH18" s="102">
        <f t="shared" si="7"/>
        <v>0</v>
      </c>
      <c r="AI18" s="47"/>
      <c r="AJ18" s="27"/>
      <c r="AK18" s="170">
        <f t="shared" si="8"/>
        <v>0</v>
      </c>
      <c r="AL18" s="47"/>
      <c r="AM18" s="47">
        <f t="shared" si="9"/>
        <v>0</v>
      </c>
      <c r="AN18" s="47"/>
      <c r="AO18" s="47"/>
      <c r="AP18" s="47"/>
      <c r="AQ18" s="27">
        <v>7</v>
      </c>
      <c r="AR18" s="47"/>
      <c r="AS18" s="47"/>
      <c r="AT18" s="47">
        <f>$N18*4</f>
        <v>0</v>
      </c>
      <c r="AU18" s="47">
        <f>$N18*3</f>
        <v>0</v>
      </c>
      <c r="AV18" s="47"/>
      <c r="AW18" s="47"/>
      <c r="AX18" s="47"/>
      <c r="AY18" s="47"/>
      <c r="AZ18" s="47"/>
      <c r="BA18" s="47"/>
      <c r="BB18" s="47"/>
      <c r="BC18" s="47"/>
      <c r="BD18" s="47"/>
      <c r="BE18" s="47"/>
      <c r="BF18" s="47"/>
      <c r="BG18" s="47">
        <v>21001102</v>
      </c>
      <c r="BH18" s="47"/>
      <c r="BI18" s="47">
        <f t="shared" si="15"/>
        <v>0</v>
      </c>
      <c r="BJ18" s="47">
        <f t="shared" si="10"/>
        <v>0</v>
      </c>
      <c r="BK18" s="47">
        <f t="shared" si="11"/>
        <v>0</v>
      </c>
      <c r="BL18" s="47">
        <f t="shared" si="12"/>
        <v>0</v>
      </c>
      <c r="BM18" s="47">
        <f t="shared" si="13"/>
        <v>0</v>
      </c>
      <c r="BN18" s="47">
        <f t="shared" si="14"/>
        <v>0</v>
      </c>
      <c r="BO18" s="47"/>
    </row>
    <row r="19" spans="1:67" ht="15.6">
      <c r="A19" s="545">
        <v>10269</v>
      </c>
      <c r="B19" s="546" t="s">
        <v>114</v>
      </c>
      <c r="C19" s="440" t="s">
        <v>45</v>
      </c>
      <c r="D19" s="518" t="s">
        <v>94</v>
      </c>
      <c r="E19" s="441">
        <v>13</v>
      </c>
      <c r="F19" s="440"/>
      <c r="G19" s="440"/>
      <c r="H19" s="440">
        <v>13</v>
      </c>
      <c r="I19" s="440"/>
      <c r="J19" s="440"/>
      <c r="K19" s="440"/>
      <c r="L19" s="440"/>
      <c r="M19" s="519">
        <v>136.68</v>
      </c>
      <c r="N19" s="428">
        <f t="shared" si="1"/>
        <v>0</v>
      </c>
      <c r="O19" s="440"/>
      <c r="P19" s="440"/>
      <c r="Q19" s="440"/>
      <c r="R19" s="440"/>
      <c r="S19" s="440"/>
      <c r="T19" s="440"/>
      <c r="U19" s="440"/>
      <c r="V19" s="440"/>
      <c r="W19" s="440"/>
      <c r="X19" s="440"/>
      <c r="Y19" s="440"/>
      <c r="Z19" s="440"/>
      <c r="AA19" s="435">
        <v>2.91</v>
      </c>
      <c r="AB19" s="434"/>
      <c r="AC19" s="102">
        <f t="shared" si="2"/>
        <v>0</v>
      </c>
      <c r="AD19" s="102">
        <f t="shared" si="3"/>
        <v>0</v>
      </c>
      <c r="AE19" s="102">
        <f t="shared" si="4"/>
        <v>0</v>
      </c>
      <c r="AF19" s="102">
        <f t="shared" si="5"/>
        <v>0</v>
      </c>
      <c r="AG19" s="102">
        <f t="shared" si="6"/>
        <v>0</v>
      </c>
      <c r="AH19" s="102">
        <f t="shared" si="7"/>
        <v>0</v>
      </c>
      <c r="AI19" s="47"/>
      <c r="AJ19" s="27"/>
      <c r="AK19" s="170">
        <f t="shared" si="8"/>
        <v>0</v>
      </c>
      <c r="AL19" s="47"/>
      <c r="AM19" s="47">
        <f t="shared" si="9"/>
        <v>0</v>
      </c>
      <c r="AN19" s="47"/>
      <c r="AO19" s="47"/>
      <c r="AP19" s="47"/>
      <c r="AQ19" s="27">
        <v>13</v>
      </c>
      <c r="AR19" s="47"/>
      <c r="AS19" s="47"/>
      <c r="AT19" s="47">
        <f>$N19*3</f>
        <v>0</v>
      </c>
      <c r="AU19" s="47">
        <f>$N19*9</f>
        <v>0</v>
      </c>
      <c r="AV19" s="47">
        <f>$N19*1</f>
        <v>0</v>
      </c>
      <c r="AW19" s="47"/>
      <c r="AX19" s="47"/>
      <c r="AY19" s="47"/>
      <c r="AZ19" s="47"/>
      <c r="BA19" s="47"/>
      <c r="BB19" s="47"/>
      <c r="BC19" s="47"/>
      <c r="BD19" s="47"/>
      <c r="BE19" s="47"/>
      <c r="BF19" s="47"/>
      <c r="BG19" s="47">
        <v>21001103</v>
      </c>
      <c r="BH19" s="47"/>
      <c r="BI19" s="47">
        <f t="shared" si="15"/>
        <v>0</v>
      </c>
      <c r="BJ19" s="47">
        <f t="shared" si="10"/>
        <v>0</v>
      </c>
      <c r="BK19" s="47">
        <f t="shared" si="11"/>
        <v>0</v>
      </c>
      <c r="BL19" s="47">
        <f t="shared" si="12"/>
        <v>0</v>
      </c>
      <c r="BM19" s="47">
        <f t="shared" si="13"/>
        <v>0</v>
      </c>
      <c r="BN19" s="47">
        <f t="shared" si="14"/>
        <v>0</v>
      </c>
      <c r="BO19" s="47"/>
    </row>
    <row r="20" spans="1:67">
      <c r="A20" s="545">
        <v>10327</v>
      </c>
      <c r="B20" s="546" t="s">
        <v>115</v>
      </c>
      <c r="C20" s="440" t="s">
        <v>45</v>
      </c>
      <c r="D20" s="520" t="s">
        <v>110</v>
      </c>
      <c r="E20" s="441">
        <v>10</v>
      </c>
      <c r="F20" s="440"/>
      <c r="G20" s="440"/>
      <c r="H20" s="440">
        <v>10</v>
      </c>
      <c r="I20" s="440"/>
      <c r="J20" s="440"/>
      <c r="K20" s="440"/>
      <c r="L20" s="440"/>
      <c r="M20" s="519">
        <v>139.71</v>
      </c>
      <c r="N20" s="428">
        <f t="shared" si="1"/>
        <v>0</v>
      </c>
      <c r="O20" s="440"/>
      <c r="P20" s="440"/>
      <c r="Q20" s="440"/>
      <c r="R20" s="440"/>
      <c r="S20" s="440"/>
      <c r="T20" s="440"/>
      <c r="U20" s="440"/>
      <c r="V20" s="440"/>
      <c r="W20" s="440"/>
      <c r="X20" s="440"/>
      <c r="Y20" s="440"/>
      <c r="Z20" s="440"/>
      <c r="AA20" s="435">
        <v>3.5</v>
      </c>
      <c r="AB20" s="434"/>
      <c r="AC20" s="102">
        <f t="shared" si="2"/>
        <v>0</v>
      </c>
      <c r="AD20" s="102">
        <f t="shared" si="3"/>
        <v>0</v>
      </c>
      <c r="AE20" s="102">
        <f t="shared" si="4"/>
        <v>0</v>
      </c>
      <c r="AF20" s="102">
        <f t="shared" si="5"/>
        <v>0</v>
      </c>
      <c r="AG20" s="102">
        <f t="shared" si="6"/>
        <v>0</v>
      </c>
      <c r="AH20" s="102">
        <f t="shared" si="7"/>
        <v>0</v>
      </c>
      <c r="AI20" s="47"/>
      <c r="AJ20" s="27"/>
      <c r="AK20" s="170">
        <f t="shared" si="8"/>
        <v>0</v>
      </c>
      <c r="AL20" s="47"/>
      <c r="AM20" s="47">
        <f t="shared" si="9"/>
        <v>0</v>
      </c>
      <c r="AN20" s="47"/>
      <c r="AO20" s="47"/>
      <c r="AP20" s="47"/>
      <c r="AQ20" s="27">
        <v>10</v>
      </c>
      <c r="AR20" s="47"/>
      <c r="AS20" s="47"/>
      <c r="AT20" s="47"/>
      <c r="AU20" s="47">
        <f>$N20*3</f>
        <v>0</v>
      </c>
      <c r="AV20" s="47">
        <f>$N20*7</f>
        <v>0</v>
      </c>
      <c r="AW20" s="47"/>
      <c r="AX20" s="47"/>
      <c r="AY20" s="47"/>
      <c r="AZ20" s="47"/>
      <c r="BA20" s="47"/>
      <c r="BB20" s="47"/>
      <c r="BC20" s="47"/>
      <c r="BD20" s="47"/>
      <c r="BE20" s="47"/>
      <c r="BF20" s="47"/>
      <c r="BG20" s="47">
        <v>21001241</v>
      </c>
      <c r="BH20" s="47"/>
      <c r="BI20" s="47"/>
      <c r="BJ20" s="47"/>
      <c r="BK20" s="47"/>
      <c r="BL20" s="47">
        <f t="shared" si="12"/>
        <v>0</v>
      </c>
      <c r="BM20" s="47"/>
      <c r="BN20" s="47"/>
      <c r="BO20" s="47"/>
    </row>
    <row r="21" spans="1:67">
      <c r="A21" s="545">
        <v>10331</v>
      </c>
      <c r="B21" s="546" t="s">
        <v>116</v>
      </c>
      <c r="C21" s="424" t="s">
        <v>117</v>
      </c>
      <c r="D21" s="521" t="s">
        <v>110</v>
      </c>
      <c r="E21" s="441">
        <v>10</v>
      </c>
      <c r="F21" s="440"/>
      <c r="G21" s="440"/>
      <c r="H21" s="441">
        <v>10</v>
      </c>
      <c r="I21" s="440"/>
      <c r="J21" s="440"/>
      <c r="K21" s="440"/>
      <c r="L21" s="440"/>
      <c r="M21" s="519">
        <v>164.84</v>
      </c>
      <c r="N21" s="428">
        <f t="shared" si="1"/>
        <v>0</v>
      </c>
      <c r="O21" s="440"/>
      <c r="P21" s="440"/>
      <c r="Q21" s="440"/>
      <c r="R21" s="440"/>
      <c r="S21" s="440"/>
      <c r="T21" s="440"/>
      <c r="U21" s="440"/>
      <c r="V21" s="440"/>
      <c r="W21" s="440"/>
      <c r="X21" s="440"/>
      <c r="Y21" s="440"/>
      <c r="Z21" s="440"/>
      <c r="AA21" s="435">
        <v>4.37</v>
      </c>
      <c r="AB21" s="434"/>
      <c r="AC21" s="436">
        <f t="shared" si="2"/>
        <v>0</v>
      </c>
      <c r="AD21" s="436">
        <f t="shared" si="3"/>
        <v>0</v>
      </c>
      <c r="AE21" s="436">
        <f t="shared" si="4"/>
        <v>0</v>
      </c>
      <c r="AF21" s="436">
        <f t="shared" si="5"/>
        <v>0</v>
      </c>
      <c r="AG21" s="436">
        <f t="shared" si="6"/>
        <v>0</v>
      </c>
      <c r="AH21" s="436">
        <f t="shared" si="7"/>
        <v>0</v>
      </c>
      <c r="AI21" s="47"/>
      <c r="AJ21" s="27"/>
      <c r="AK21" s="439">
        <f t="shared" si="8"/>
        <v>0</v>
      </c>
      <c r="AL21" s="47"/>
      <c r="AM21" s="47">
        <f t="shared" si="9"/>
        <v>0</v>
      </c>
      <c r="AN21" s="440"/>
      <c r="AO21" s="440"/>
      <c r="AP21" s="440"/>
      <c r="AQ21" s="441">
        <v>10</v>
      </c>
      <c r="AR21" s="440"/>
      <c r="AS21" s="440"/>
      <c r="AT21" s="440"/>
      <c r="AU21" s="440"/>
      <c r="AV21" s="440">
        <f>$N21*10</f>
        <v>0</v>
      </c>
      <c r="AW21" s="47"/>
      <c r="AX21" s="47"/>
      <c r="AY21" s="47"/>
      <c r="AZ21" s="47"/>
      <c r="BA21" s="47"/>
      <c r="BB21" s="47"/>
      <c r="BC21" s="47"/>
      <c r="BD21" s="47"/>
      <c r="BE21" s="47"/>
      <c r="BF21" s="47"/>
      <c r="BG21" s="444">
        <v>21001281</v>
      </c>
      <c r="BH21" s="47"/>
      <c r="BI21" s="47">
        <f t="shared" ref="BI21:BN21" si="24">$N21*AN21</f>
        <v>0</v>
      </c>
      <c r="BJ21" s="47">
        <f t="shared" si="24"/>
        <v>0</v>
      </c>
      <c r="BK21" s="47">
        <f t="shared" si="24"/>
        <v>0</v>
      </c>
      <c r="BL21" s="47">
        <f t="shared" si="24"/>
        <v>0</v>
      </c>
      <c r="BM21" s="47">
        <f t="shared" si="24"/>
        <v>0</v>
      </c>
      <c r="BN21" s="47">
        <f t="shared" si="24"/>
        <v>0</v>
      </c>
      <c r="BO21" s="47"/>
    </row>
    <row r="22" spans="1:67" ht="15.6">
      <c r="A22" s="545">
        <v>10270</v>
      </c>
      <c r="B22" s="546" t="s">
        <v>118</v>
      </c>
      <c r="C22" s="440" t="s">
        <v>45</v>
      </c>
      <c r="D22" s="518" t="s">
        <v>94</v>
      </c>
      <c r="E22" s="441">
        <v>7</v>
      </c>
      <c r="F22" s="440"/>
      <c r="G22" s="440"/>
      <c r="H22" s="440">
        <v>1</v>
      </c>
      <c r="I22" s="440">
        <v>6</v>
      </c>
      <c r="J22" s="440"/>
      <c r="K22" s="440"/>
      <c r="L22" s="440"/>
      <c r="M22" s="519">
        <v>115.61</v>
      </c>
      <c r="N22" s="428">
        <f t="shared" si="1"/>
        <v>0</v>
      </c>
      <c r="O22" s="440"/>
      <c r="P22" s="440"/>
      <c r="Q22" s="440"/>
      <c r="R22" s="440"/>
      <c r="S22" s="440"/>
      <c r="T22" s="440"/>
      <c r="U22" s="440"/>
      <c r="V22" s="440"/>
      <c r="W22" s="440"/>
      <c r="X22" s="440"/>
      <c r="Y22" s="440"/>
      <c r="Z22" s="440"/>
      <c r="AA22" s="435">
        <v>3.02</v>
      </c>
      <c r="AB22" s="434"/>
      <c r="AC22" s="102">
        <f t="shared" si="2"/>
        <v>0</v>
      </c>
      <c r="AD22" s="102">
        <f t="shared" si="3"/>
        <v>0</v>
      </c>
      <c r="AE22" s="102">
        <f t="shared" si="4"/>
        <v>0</v>
      </c>
      <c r="AF22" s="102">
        <f t="shared" si="5"/>
        <v>0</v>
      </c>
      <c r="AG22" s="102">
        <f t="shared" si="6"/>
        <v>0</v>
      </c>
      <c r="AH22" s="102">
        <f t="shared" si="7"/>
        <v>0</v>
      </c>
      <c r="AI22" s="47"/>
      <c r="AJ22" s="27"/>
      <c r="AK22" s="170">
        <f t="shared" si="8"/>
        <v>0</v>
      </c>
      <c r="AL22" s="47"/>
      <c r="AM22" s="47">
        <f t="shared" si="9"/>
        <v>0</v>
      </c>
      <c r="AN22" s="47"/>
      <c r="AO22" s="47"/>
      <c r="AP22" s="47"/>
      <c r="AQ22" s="27">
        <v>7</v>
      </c>
      <c r="AR22" s="47"/>
      <c r="AS22" s="47"/>
      <c r="AT22" s="47"/>
      <c r="AU22" s="47"/>
      <c r="AV22" s="47">
        <f>$N22*7</f>
        <v>0</v>
      </c>
      <c r="AW22" s="47"/>
      <c r="AX22" s="47"/>
      <c r="AY22" s="47"/>
      <c r="AZ22" s="47"/>
      <c r="BA22" s="47"/>
      <c r="BB22" s="47"/>
      <c r="BC22" s="47"/>
      <c r="BD22" s="47"/>
      <c r="BE22" s="47"/>
      <c r="BF22" s="47"/>
      <c r="BG22" s="47">
        <v>21001104</v>
      </c>
      <c r="BH22" s="47"/>
      <c r="BI22" s="47">
        <f t="shared" si="15"/>
        <v>0</v>
      </c>
      <c r="BJ22" s="47">
        <f t="shared" si="10"/>
        <v>0</v>
      </c>
      <c r="BK22" s="47">
        <f t="shared" si="11"/>
        <v>0</v>
      </c>
      <c r="BL22" s="47">
        <f t="shared" si="12"/>
        <v>0</v>
      </c>
      <c r="BM22" s="47">
        <f t="shared" si="13"/>
        <v>0</v>
      </c>
      <c r="BN22" s="47">
        <f t="shared" si="14"/>
        <v>0</v>
      </c>
      <c r="BO22" s="47"/>
    </row>
    <row r="23" spans="1:67" ht="15.6">
      <c r="A23" s="545">
        <v>10271</v>
      </c>
      <c r="B23" s="546" t="s">
        <v>119</v>
      </c>
      <c r="C23" s="440" t="s">
        <v>106</v>
      </c>
      <c r="D23" s="518" t="s">
        <v>94</v>
      </c>
      <c r="E23" s="441">
        <v>8</v>
      </c>
      <c r="F23" s="440"/>
      <c r="G23" s="440"/>
      <c r="H23" s="440">
        <v>2</v>
      </c>
      <c r="I23" s="440">
        <v>2</v>
      </c>
      <c r="J23" s="440">
        <v>4</v>
      </c>
      <c r="K23" s="440"/>
      <c r="L23" s="440"/>
      <c r="M23" s="519">
        <v>186.1</v>
      </c>
      <c r="N23" s="428">
        <f t="shared" si="1"/>
        <v>0</v>
      </c>
      <c r="O23" s="440"/>
      <c r="P23" s="440"/>
      <c r="Q23" s="440"/>
      <c r="R23" s="440"/>
      <c r="S23" s="440"/>
      <c r="T23" s="440"/>
      <c r="U23" s="440"/>
      <c r="V23" s="440"/>
      <c r="W23" s="440"/>
      <c r="X23" s="440"/>
      <c r="Y23" s="440"/>
      <c r="Z23" s="440"/>
      <c r="AA23" s="435">
        <v>5.21</v>
      </c>
      <c r="AB23" s="434"/>
      <c r="AC23" s="102">
        <f t="shared" si="2"/>
        <v>0</v>
      </c>
      <c r="AD23" s="102">
        <f t="shared" si="3"/>
        <v>0</v>
      </c>
      <c r="AE23" s="102">
        <f t="shared" si="4"/>
        <v>0</v>
      </c>
      <c r="AF23" s="102">
        <f t="shared" si="5"/>
        <v>0</v>
      </c>
      <c r="AG23" s="102">
        <f t="shared" si="6"/>
        <v>0</v>
      </c>
      <c r="AH23" s="102">
        <f t="shared" si="7"/>
        <v>0</v>
      </c>
      <c r="AI23" s="47"/>
      <c r="AJ23" s="27"/>
      <c r="AK23" s="170">
        <f t="shared" si="8"/>
        <v>0</v>
      </c>
      <c r="AL23" s="47"/>
      <c r="AM23" s="47">
        <f t="shared" si="9"/>
        <v>0</v>
      </c>
      <c r="AN23" s="47"/>
      <c r="AO23" s="47"/>
      <c r="AP23" s="47"/>
      <c r="AQ23" s="27">
        <v>8</v>
      </c>
      <c r="AR23" s="47"/>
      <c r="AS23" s="47"/>
      <c r="AT23" s="47"/>
      <c r="AU23" s="47">
        <f>$N23*2</f>
        <v>0</v>
      </c>
      <c r="AV23" s="47">
        <f>$N23*2</f>
        <v>0</v>
      </c>
      <c r="AW23" s="47">
        <f>$N23*4</f>
        <v>0</v>
      </c>
      <c r="AX23" s="47"/>
      <c r="AY23" s="47"/>
      <c r="AZ23" s="47"/>
      <c r="BA23" s="47"/>
      <c r="BB23" s="47"/>
      <c r="BC23" s="47"/>
      <c r="BD23" s="47"/>
      <c r="BE23" s="47"/>
      <c r="BF23" s="47"/>
      <c r="BG23" s="47">
        <v>21001105</v>
      </c>
      <c r="BH23" s="47"/>
      <c r="BI23" s="47">
        <f t="shared" si="15"/>
        <v>0</v>
      </c>
      <c r="BJ23" s="47">
        <f t="shared" si="10"/>
        <v>0</v>
      </c>
      <c r="BK23" s="47">
        <f t="shared" si="11"/>
        <v>0</v>
      </c>
      <c r="BL23" s="47">
        <f t="shared" si="12"/>
        <v>0</v>
      </c>
      <c r="BM23" s="47">
        <f t="shared" si="13"/>
        <v>0</v>
      </c>
      <c r="BN23" s="47">
        <f t="shared" si="14"/>
        <v>0</v>
      </c>
      <c r="BO23" s="47"/>
    </row>
    <row r="24" spans="1:67" ht="15.6">
      <c r="A24" s="545">
        <v>10272</v>
      </c>
      <c r="B24" s="546" t="s">
        <v>120</v>
      </c>
      <c r="C24" s="440" t="s">
        <v>45</v>
      </c>
      <c r="D24" s="518" t="s">
        <v>94</v>
      </c>
      <c r="E24" s="441">
        <v>4</v>
      </c>
      <c r="F24" s="440"/>
      <c r="G24" s="440"/>
      <c r="H24" s="440"/>
      <c r="I24" s="440"/>
      <c r="J24" s="440">
        <v>4</v>
      </c>
      <c r="K24" s="440"/>
      <c r="L24" s="440"/>
      <c r="M24" s="519">
        <v>143.35</v>
      </c>
      <c r="N24" s="428">
        <f t="shared" si="1"/>
        <v>0</v>
      </c>
      <c r="O24" s="440"/>
      <c r="P24" s="440"/>
      <c r="Q24" s="440"/>
      <c r="R24" s="440"/>
      <c r="S24" s="440"/>
      <c r="T24" s="440"/>
      <c r="U24" s="440"/>
      <c r="V24" s="440"/>
      <c r="W24" s="440"/>
      <c r="X24" s="440"/>
      <c r="Y24" s="440"/>
      <c r="Z24" s="440"/>
      <c r="AA24" s="435">
        <v>4.25</v>
      </c>
      <c r="AB24" s="434"/>
      <c r="AC24" s="102">
        <f t="shared" si="2"/>
        <v>0</v>
      </c>
      <c r="AD24" s="102">
        <f t="shared" si="3"/>
        <v>0</v>
      </c>
      <c r="AE24" s="102">
        <f t="shared" si="4"/>
        <v>0</v>
      </c>
      <c r="AF24" s="102">
        <f t="shared" si="5"/>
        <v>0</v>
      </c>
      <c r="AG24" s="102">
        <f t="shared" si="6"/>
        <v>0</v>
      </c>
      <c r="AH24" s="102">
        <f t="shared" si="7"/>
        <v>0</v>
      </c>
      <c r="AI24" s="47"/>
      <c r="AJ24" s="27"/>
      <c r="AK24" s="170">
        <f t="shared" si="8"/>
        <v>0</v>
      </c>
      <c r="AL24" s="47"/>
      <c r="AM24" s="47">
        <f t="shared" si="9"/>
        <v>0</v>
      </c>
      <c r="AN24" s="47"/>
      <c r="AO24" s="47"/>
      <c r="AP24" s="47"/>
      <c r="AQ24" s="27">
        <v>4</v>
      </c>
      <c r="AR24" s="47"/>
      <c r="AS24" s="47"/>
      <c r="AT24" s="47"/>
      <c r="AU24" s="47"/>
      <c r="AV24" s="47">
        <f>$N24*1</f>
        <v>0</v>
      </c>
      <c r="AW24" s="47">
        <f>$N24*3</f>
        <v>0</v>
      </c>
      <c r="AX24" s="47"/>
      <c r="AY24" s="47"/>
      <c r="AZ24" s="47"/>
      <c r="BA24" s="47"/>
      <c r="BB24" s="47"/>
      <c r="BC24" s="47"/>
      <c r="BD24" s="47"/>
      <c r="BE24" s="47"/>
      <c r="BF24" s="47"/>
      <c r="BG24" s="47">
        <v>21001106</v>
      </c>
      <c r="BH24" s="47"/>
      <c r="BI24" s="47">
        <f t="shared" si="15"/>
        <v>0</v>
      </c>
      <c r="BJ24" s="47">
        <f t="shared" si="10"/>
        <v>0</v>
      </c>
      <c r="BK24" s="47">
        <f t="shared" si="11"/>
        <v>0</v>
      </c>
      <c r="BL24" s="47">
        <f t="shared" si="12"/>
        <v>0</v>
      </c>
      <c r="BM24" s="47">
        <f t="shared" si="13"/>
        <v>0</v>
      </c>
      <c r="BN24" s="47">
        <f t="shared" si="14"/>
        <v>0</v>
      </c>
      <c r="BO24" s="47"/>
    </row>
    <row r="25" spans="1:67" ht="15.6">
      <c r="A25" s="441">
        <v>11273</v>
      </c>
      <c r="B25" s="425" t="s">
        <v>121</v>
      </c>
      <c r="C25" s="440" t="s">
        <v>45</v>
      </c>
      <c r="D25" s="518" t="s">
        <v>94</v>
      </c>
      <c r="E25" s="441">
        <v>4</v>
      </c>
      <c r="F25" s="440"/>
      <c r="G25" s="440"/>
      <c r="H25" s="440"/>
      <c r="I25" s="440"/>
      <c r="J25" s="440"/>
      <c r="K25" s="440">
        <v>4</v>
      </c>
      <c r="L25" s="440"/>
      <c r="M25" s="519">
        <v>130.49639999999999</v>
      </c>
      <c r="N25" s="428">
        <f t="shared" si="1"/>
        <v>0</v>
      </c>
      <c r="O25" s="440"/>
      <c r="P25" s="440"/>
      <c r="Q25" s="440"/>
      <c r="R25" s="440"/>
      <c r="S25" s="440"/>
      <c r="T25" s="440"/>
      <c r="U25" s="440"/>
      <c r="V25" s="440"/>
      <c r="W25" s="440"/>
      <c r="X25" s="440"/>
      <c r="Y25" s="440"/>
      <c r="Z25" s="440"/>
      <c r="AA25" s="435">
        <v>2.19</v>
      </c>
      <c r="AB25" s="434"/>
      <c r="AC25" s="102">
        <f t="shared" si="2"/>
        <v>0</v>
      </c>
      <c r="AD25" s="102">
        <f t="shared" si="3"/>
        <v>0</v>
      </c>
      <c r="AE25" s="102">
        <f t="shared" si="4"/>
        <v>0</v>
      </c>
      <c r="AF25" s="102">
        <f t="shared" si="5"/>
        <v>0</v>
      </c>
      <c r="AG25" s="102">
        <f t="shared" si="6"/>
        <v>0</v>
      </c>
      <c r="AH25" s="102">
        <f t="shared" si="7"/>
        <v>0</v>
      </c>
      <c r="AI25" s="47"/>
      <c r="AJ25" s="27"/>
      <c r="AK25" s="170">
        <f t="shared" si="8"/>
        <v>0</v>
      </c>
      <c r="AL25" s="47"/>
      <c r="AM25" s="47">
        <f t="shared" si="9"/>
        <v>0</v>
      </c>
      <c r="AN25" s="47"/>
      <c r="AO25" s="47"/>
      <c r="AP25" s="47"/>
      <c r="AQ25" s="27">
        <v>4</v>
      </c>
      <c r="AR25" s="47"/>
      <c r="AS25" s="47"/>
      <c r="AT25" s="47"/>
      <c r="AU25" s="47"/>
      <c r="AV25" s="47"/>
      <c r="AW25" s="47"/>
      <c r="AX25" s="47"/>
      <c r="AY25" s="47"/>
      <c r="AZ25" s="47"/>
      <c r="BA25" s="47"/>
      <c r="BB25" s="47"/>
      <c r="BC25" s="47"/>
      <c r="BD25" s="47"/>
      <c r="BE25" s="47"/>
      <c r="BF25" s="47"/>
      <c r="BG25" s="47">
        <v>21001122</v>
      </c>
      <c r="BH25" s="47"/>
      <c r="BI25" s="47">
        <f t="shared" si="15"/>
        <v>0</v>
      </c>
      <c r="BJ25" s="47">
        <f t="shared" si="10"/>
        <v>0</v>
      </c>
      <c r="BK25" s="47">
        <f t="shared" si="11"/>
        <v>0</v>
      </c>
      <c r="BL25" s="47">
        <f t="shared" si="12"/>
        <v>0</v>
      </c>
      <c r="BM25" s="47">
        <f t="shared" si="13"/>
        <v>0</v>
      </c>
      <c r="BN25" s="47">
        <f t="shared" si="14"/>
        <v>0</v>
      </c>
      <c r="BO25" s="47"/>
    </row>
    <row r="26" spans="1:67" ht="28.8">
      <c r="A26" s="441">
        <v>11274</v>
      </c>
      <c r="B26" s="425" t="s">
        <v>122</v>
      </c>
      <c r="C26" s="440" t="s">
        <v>45</v>
      </c>
      <c r="D26" s="518" t="s">
        <v>94</v>
      </c>
      <c r="E26" s="441">
        <v>4</v>
      </c>
      <c r="F26" s="440"/>
      <c r="G26" s="440"/>
      <c r="H26" s="440"/>
      <c r="I26" s="440"/>
      <c r="J26" s="440"/>
      <c r="K26" s="440">
        <v>4</v>
      </c>
      <c r="L26" s="440"/>
      <c r="M26" s="519">
        <v>121.50000000000001</v>
      </c>
      <c r="N26" s="428">
        <f t="shared" si="1"/>
        <v>0</v>
      </c>
      <c r="O26" s="440"/>
      <c r="P26" s="440"/>
      <c r="Q26" s="440"/>
      <c r="R26" s="440"/>
      <c r="S26" s="440"/>
      <c r="T26" s="440"/>
      <c r="U26" s="440"/>
      <c r="V26" s="440"/>
      <c r="W26" s="440"/>
      <c r="X26" s="440"/>
      <c r="Y26" s="440"/>
      <c r="Z26" s="440"/>
      <c r="AA26" s="435">
        <v>1.93</v>
      </c>
      <c r="AB26" s="434"/>
      <c r="AC26" s="102">
        <f t="shared" si="2"/>
        <v>0</v>
      </c>
      <c r="AD26" s="102">
        <f t="shared" si="3"/>
        <v>0</v>
      </c>
      <c r="AE26" s="102">
        <f t="shared" si="4"/>
        <v>0</v>
      </c>
      <c r="AF26" s="102">
        <f t="shared" si="5"/>
        <v>0</v>
      </c>
      <c r="AG26" s="102">
        <f t="shared" si="6"/>
        <v>0</v>
      </c>
      <c r="AH26" s="102">
        <f t="shared" si="7"/>
        <v>0</v>
      </c>
      <c r="AI26" s="47"/>
      <c r="AJ26" s="27"/>
      <c r="AK26" s="170">
        <f t="shared" si="8"/>
        <v>0</v>
      </c>
      <c r="AL26" s="47"/>
      <c r="AM26" s="47">
        <f t="shared" si="9"/>
        <v>0</v>
      </c>
      <c r="AN26" s="47"/>
      <c r="AO26" s="47"/>
      <c r="AP26" s="47"/>
      <c r="AQ26" s="27">
        <v>4</v>
      </c>
      <c r="AR26" s="47"/>
      <c r="AS26" s="47"/>
      <c r="AT26" s="47"/>
      <c r="AU26" s="47"/>
      <c r="AV26" s="47"/>
      <c r="AW26" s="47"/>
      <c r="AX26" s="47"/>
      <c r="AY26" s="47"/>
      <c r="AZ26" s="47"/>
      <c r="BA26" s="47"/>
      <c r="BB26" s="47"/>
      <c r="BC26" s="47"/>
      <c r="BD26" s="47"/>
      <c r="BE26" s="47"/>
      <c r="BF26" s="47"/>
      <c r="BG26" s="47">
        <v>21001123</v>
      </c>
      <c r="BH26" s="47"/>
      <c r="BI26" s="47">
        <f t="shared" si="15"/>
        <v>0</v>
      </c>
      <c r="BJ26" s="47">
        <f t="shared" si="10"/>
        <v>0</v>
      </c>
      <c r="BK26" s="47">
        <f t="shared" si="11"/>
        <v>0</v>
      </c>
      <c r="BL26" s="47">
        <f t="shared" si="12"/>
        <v>0</v>
      </c>
      <c r="BM26" s="47">
        <f t="shared" si="13"/>
        <v>0</v>
      </c>
      <c r="BN26" s="47">
        <f t="shared" si="14"/>
        <v>0</v>
      </c>
      <c r="BO26" s="47"/>
    </row>
    <row r="27" spans="1:67" ht="15.6">
      <c r="A27" s="545">
        <v>10275</v>
      </c>
      <c r="B27" s="546" t="s">
        <v>123</v>
      </c>
      <c r="C27" s="440" t="s">
        <v>45</v>
      </c>
      <c r="D27" s="518" t="s">
        <v>94</v>
      </c>
      <c r="E27" s="441">
        <v>4</v>
      </c>
      <c r="F27" s="440"/>
      <c r="G27" s="440"/>
      <c r="H27" s="440"/>
      <c r="I27" s="440"/>
      <c r="J27" s="440">
        <v>2</v>
      </c>
      <c r="K27" s="440">
        <v>2</v>
      </c>
      <c r="L27" s="440"/>
      <c r="M27" s="519">
        <v>132.84</v>
      </c>
      <c r="N27" s="428">
        <f t="shared" si="1"/>
        <v>0</v>
      </c>
      <c r="O27" s="440"/>
      <c r="P27" s="440"/>
      <c r="Q27" s="440"/>
      <c r="R27" s="440"/>
      <c r="S27" s="440"/>
      <c r="T27" s="440"/>
      <c r="U27" s="440"/>
      <c r="V27" s="440"/>
      <c r="W27" s="440"/>
      <c r="X27" s="440"/>
      <c r="Y27" s="440"/>
      <c r="Z27" s="440"/>
      <c r="AA27" s="435">
        <v>3.91</v>
      </c>
      <c r="AB27" s="434"/>
      <c r="AC27" s="102">
        <f t="shared" si="2"/>
        <v>0</v>
      </c>
      <c r="AD27" s="102">
        <f t="shared" si="3"/>
        <v>0</v>
      </c>
      <c r="AE27" s="102">
        <f t="shared" si="4"/>
        <v>0</v>
      </c>
      <c r="AF27" s="102">
        <f t="shared" si="5"/>
        <v>0</v>
      </c>
      <c r="AG27" s="102">
        <f t="shared" si="6"/>
        <v>0</v>
      </c>
      <c r="AH27" s="102">
        <f t="shared" si="7"/>
        <v>0</v>
      </c>
      <c r="AI27" s="47"/>
      <c r="AJ27" s="27"/>
      <c r="AK27" s="170">
        <f t="shared" si="8"/>
        <v>0</v>
      </c>
      <c r="AL27" s="47"/>
      <c r="AM27" s="47">
        <f t="shared" si="9"/>
        <v>0</v>
      </c>
      <c r="AN27" s="47"/>
      <c r="AO27" s="47"/>
      <c r="AP27" s="47"/>
      <c r="AQ27" s="27">
        <v>4</v>
      </c>
      <c r="AR27" s="47"/>
      <c r="AS27" s="47"/>
      <c r="AT27" s="47"/>
      <c r="AU27" s="47"/>
      <c r="AV27" s="47">
        <f>$N27*3</f>
        <v>0</v>
      </c>
      <c r="AW27" s="47">
        <f>$N27*1</f>
        <v>0</v>
      </c>
      <c r="AX27" s="47"/>
      <c r="AY27" s="47"/>
      <c r="AZ27" s="47"/>
      <c r="BA27" s="47"/>
      <c r="BB27" s="47"/>
      <c r="BC27" s="47"/>
      <c r="BD27" s="47"/>
      <c r="BE27" s="47"/>
      <c r="BF27" s="47"/>
      <c r="BG27" s="47">
        <v>21001107</v>
      </c>
      <c r="BH27" s="47"/>
      <c r="BI27" s="47">
        <f t="shared" si="15"/>
        <v>0</v>
      </c>
      <c r="BJ27" s="47">
        <f t="shared" si="10"/>
        <v>0</v>
      </c>
      <c r="BK27" s="47">
        <f t="shared" si="11"/>
        <v>0</v>
      </c>
      <c r="BL27" s="47">
        <f t="shared" si="12"/>
        <v>0</v>
      </c>
      <c r="BM27" s="47">
        <f t="shared" si="13"/>
        <v>0</v>
      </c>
      <c r="BN27" s="47">
        <f t="shared" si="14"/>
        <v>0</v>
      </c>
      <c r="BO27" s="47"/>
    </row>
    <row r="28" spans="1:67" ht="15.6">
      <c r="A28" s="545">
        <v>10276</v>
      </c>
      <c r="B28" s="546" t="s">
        <v>124</v>
      </c>
      <c r="C28" s="440" t="s">
        <v>46</v>
      </c>
      <c r="D28" s="518" t="s">
        <v>94</v>
      </c>
      <c r="E28" s="441">
        <v>7</v>
      </c>
      <c r="F28" s="440"/>
      <c r="G28" s="440"/>
      <c r="H28" s="440">
        <v>7</v>
      </c>
      <c r="I28" s="440"/>
      <c r="J28" s="440"/>
      <c r="K28" s="440"/>
      <c r="L28" s="440"/>
      <c r="M28" s="519">
        <v>67.39</v>
      </c>
      <c r="N28" s="428">
        <f t="shared" si="1"/>
        <v>0</v>
      </c>
      <c r="O28" s="440"/>
      <c r="P28" s="440"/>
      <c r="Q28" s="440"/>
      <c r="R28" s="440"/>
      <c r="S28" s="440"/>
      <c r="T28" s="440"/>
      <c r="U28" s="440"/>
      <c r="V28" s="440"/>
      <c r="W28" s="440"/>
      <c r="X28" s="440"/>
      <c r="Y28" s="440"/>
      <c r="Z28" s="440"/>
      <c r="AA28" s="435">
        <v>1.26</v>
      </c>
      <c r="AB28" s="434"/>
      <c r="AC28" s="102">
        <f t="shared" si="2"/>
        <v>0</v>
      </c>
      <c r="AD28" s="102">
        <f t="shared" si="3"/>
        <v>0</v>
      </c>
      <c r="AE28" s="102">
        <f t="shared" si="4"/>
        <v>0</v>
      </c>
      <c r="AF28" s="102">
        <f t="shared" si="5"/>
        <v>0</v>
      </c>
      <c r="AG28" s="102">
        <f t="shared" si="6"/>
        <v>0</v>
      </c>
      <c r="AH28" s="102">
        <f t="shared" si="7"/>
        <v>0</v>
      </c>
      <c r="AI28" s="47"/>
      <c r="AJ28" s="27"/>
      <c r="AK28" s="170">
        <f t="shared" si="8"/>
        <v>0</v>
      </c>
      <c r="AL28" s="47"/>
      <c r="AM28" s="47">
        <f t="shared" si="9"/>
        <v>0</v>
      </c>
      <c r="AN28" s="47"/>
      <c r="AO28" s="47"/>
      <c r="AP28" s="47"/>
      <c r="AQ28" s="47"/>
      <c r="AR28" s="27">
        <v>7</v>
      </c>
      <c r="AS28" s="47"/>
      <c r="AT28" s="47">
        <f>$N28*3</f>
        <v>0</v>
      </c>
      <c r="AU28" s="47">
        <f>$N28*4</f>
        <v>0</v>
      </c>
      <c r="AV28" s="47"/>
      <c r="AW28" s="47"/>
      <c r="AX28" s="47"/>
      <c r="AY28" s="47"/>
      <c r="AZ28" s="47"/>
      <c r="BA28" s="47"/>
      <c r="BB28" s="47"/>
      <c r="BC28" s="47"/>
      <c r="BD28" s="47"/>
      <c r="BE28" s="47"/>
      <c r="BF28" s="47"/>
      <c r="BG28" s="47">
        <v>21001108</v>
      </c>
      <c r="BH28" s="47"/>
      <c r="BI28" s="47">
        <f t="shared" si="15"/>
        <v>0</v>
      </c>
      <c r="BJ28" s="47">
        <f t="shared" si="10"/>
        <v>0</v>
      </c>
      <c r="BK28" s="47">
        <f t="shared" si="11"/>
        <v>0</v>
      </c>
      <c r="BL28" s="47">
        <f t="shared" si="12"/>
        <v>0</v>
      </c>
      <c r="BM28" s="47">
        <f t="shared" si="13"/>
        <v>0</v>
      </c>
      <c r="BN28" s="47">
        <f t="shared" si="14"/>
        <v>0</v>
      </c>
      <c r="BO28" s="47"/>
    </row>
    <row r="29" spans="1:67" ht="15.6">
      <c r="A29" s="545">
        <v>10277</v>
      </c>
      <c r="B29" s="546" t="s">
        <v>125</v>
      </c>
      <c r="C29" s="440" t="s">
        <v>46</v>
      </c>
      <c r="D29" s="518" t="s">
        <v>94</v>
      </c>
      <c r="E29" s="441">
        <v>7</v>
      </c>
      <c r="F29" s="440"/>
      <c r="G29" s="440"/>
      <c r="H29" s="440"/>
      <c r="I29" s="440">
        <v>7</v>
      </c>
      <c r="J29" s="440"/>
      <c r="K29" s="440"/>
      <c r="L29" s="440"/>
      <c r="M29" s="519">
        <v>116.29</v>
      </c>
      <c r="N29" s="428">
        <f t="shared" si="1"/>
        <v>0</v>
      </c>
      <c r="O29" s="440"/>
      <c r="P29" s="440"/>
      <c r="Q29" s="440"/>
      <c r="R29" s="440"/>
      <c r="S29" s="440"/>
      <c r="T29" s="440"/>
      <c r="U29" s="440"/>
      <c r="V29" s="440"/>
      <c r="W29" s="440"/>
      <c r="X29" s="440"/>
      <c r="Y29" s="440"/>
      <c r="Z29" s="440"/>
      <c r="AA29" s="435">
        <v>2.89</v>
      </c>
      <c r="AB29" s="434"/>
      <c r="AC29" s="102">
        <f t="shared" si="2"/>
        <v>0</v>
      </c>
      <c r="AD29" s="102">
        <f t="shared" si="3"/>
        <v>0</v>
      </c>
      <c r="AE29" s="102">
        <f t="shared" si="4"/>
        <v>0</v>
      </c>
      <c r="AF29" s="102">
        <f t="shared" si="5"/>
        <v>0</v>
      </c>
      <c r="AG29" s="102">
        <f t="shared" si="6"/>
        <v>0</v>
      </c>
      <c r="AH29" s="102">
        <f t="shared" si="7"/>
        <v>0</v>
      </c>
      <c r="AI29" s="47"/>
      <c r="AJ29" s="27"/>
      <c r="AK29" s="170">
        <f t="shared" si="8"/>
        <v>0</v>
      </c>
      <c r="AL29" s="47"/>
      <c r="AM29" s="47">
        <f t="shared" si="9"/>
        <v>0</v>
      </c>
      <c r="AN29" s="47"/>
      <c r="AO29" s="47"/>
      <c r="AP29" s="47"/>
      <c r="AQ29" s="47"/>
      <c r="AR29" s="27">
        <v>7</v>
      </c>
      <c r="AS29" s="47"/>
      <c r="AT29" s="47"/>
      <c r="AU29" s="47">
        <f>$N29*2</f>
        <v>0</v>
      </c>
      <c r="AV29" s="47">
        <f>$N29*5</f>
        <v>0</v>
      </c>
      <c r="AW29" s="47"/>
      <c r="AX29" s="47"/>
      <c r="AY29" s="47"/>
      <c r="AZ29" s="47"/>
      <c r="BA29" s="47"/>
      <c r="BB29" s="47"/>
      <c r="BC29" s="47"/>
      <c r="BD29" s="47"/>
      <c r="BE29" s="47"/>
      <c r="BF29" s="47"/>
      <c r="BG29" s="47">
        <v>21001109</v>
      </c>
      <c r="BH29" s="47"/>
      <c r="BI29" s="47">
        <f t="shared" si="15"/>
        <v>0</v>
      </c>
      <c r="BJ29" s="47">
        <f t="shared" si="10"/>
        <v>0</v>
      </c>
      <c r="BK29" s="47">
        <f t="shared" si="11"/>
        <v>0</v>
      </c>
      <c r="BL29" s="47">
        <f t="shared" si="12"/>
        <v>0</v>
      </c>
      <c r="BM29" s="47">
        <f t="shared" si="13"/>
        <v>0</v>
      </c>
      <c r="BN29" s="47">
        <f t="shared" si="14"/>
        <v>0</v>
      </c>
      <c r="BO29" s="47"/>
    </row>
    <row r="30" spans="1:67" ht="15.6">
      <c r="A30" s="545">
        <v>10278</v>
      </c>
      <c r="B30" s="546" t="s">
        <v>126</v>
      </c>
      <c r="C30" s="440" t="s">
        <v>46</v>
      </c>
      <c r="D30" s="518" t="s">
        <v>94</v>
      </c>
      <c r="E30" s="441">
        <v>3</v>
      </c>
      <c r="F30" s="440"/>
      <c r="G30" s="440"/>
      <c r="H30" s="440"/>
      <c r="I30" s="440"/>
      <c r="J30" s="440">
        <v>3</v>
      </c>
      <c r="K30" s="440"/>
      <c r="L30" s="440"/>
      <c r="M30" s="519">
        <v>99.26</v>
      </c>
      <c r="N30" s="428">
        <f t="shared" si="1"/>
        <v>0</v>
      </c>
      <c r="O30" s="440"/>
      <c r="P30" s="440"/>
      <c r="Q30" s="440"/>
      <c r="R30" s="440"/>
      <c r="S30" s="440"/>
      <c r="T30" s="440"/>
      <c r="U30" s="440"/>
      <c r="V30" s="440"/>
      <c r="W30" s="440"/>
      <c r="X30" s="440"/>
      <c r="Y30" s="440"/>
      <c r="Z30" s="440"/>
      <c r="AA30" s="435">
        <v>2.92</v>
      </c>
      <c r="AB30" s="434"/>
      <c r="AC30" s="102">
        <f t="shared" si="2"/>
        <v>0</v>
      </c>
      <c r="AD30" s="102">
        <f t="shared" si="3"/>
        <v>0</v>
      </c>
      <c r="AE30" s="102">
        <f t="shared" si="4"/>
        <v>0</v>
      </c>
      <c r="AF30" s="102">
        <f t="shared" si="5"/>
        <v>0</v>
      </c>
      <c r="AG30" s="102">
        <f t="shared" si="6"/>
        <v>0</v>
      </c>
      <c r="AH30" s="102">
        <f t="shared" si="7"/>
        <v>0</v>
      </c>
      <c r="AI30" s="47"/>
      <c r="AJ30" s="27"/>
      <c r="AK30" s="170">
        <f t="shared" si="8"/>
        <v>0</v>
      </c>
      <c r="AL30" s="47"/>
      <c r="AM30" s="47">
        <f t="shared" si="9"/>
        <v>0</v>
      </c>
      <c r="AN30" s="47"/>
      <c r="AO30" s="47"/>
      <c r="AP30" s="47"/>
      <c r="AQ30" s="47"/>
      <c r="AR30" s="27">
        <v>3</v>
      </c>
      <c r="AS30" s="47"/>
      <c r="AT30" s="47"/>
      <c r="AU30" s="47"/>
      <c r="AV30" s="47">
        <f>$N30*1</f>
        <v>0</v>
      </c>
      <c r="AW30" s="47">
        <f>$N30*2</f>
        <v>0</v>
      </c>
      <c r="AX30" s="47"/>
      <c r="AY30" s="47"/>
      <c r="AZ30" s="47"/>
      <c r="BA30" s="47"/>
      <c r="BB30" s="47"/>
      <c r="BC30" s="47"/>
      <c r="BD30" s="47"/>
      <c r="BE30" s="47"/>
      <c r="BF30" s="47"/>
      <c r="BG30" s="47">
        <v>21001110</v>
      </c>
      <c r="BH30" s="47"/>
      <c r="BI30" s="47">
        <f t="shared" si="15"/>
        <v>0</v>
      </c>
      <c r="BJ30" s="47">
        <f t="shared" si="10"/>
        <v>0</v>
      </c>
      <c r="BK30" s="47">
        <f t="shared" si="11"/>
        <v>0</v>
      </c>
      <c r="BL30" s="47">
        <f t="shared" si="12"/>
        <v>0</v>
      </c>
      <c r="BM30" s="47">
        <f t="shared" si="13"/>
        <v>0</v>
      </c>
      <c r="BN30" s="47">
        <f t="shared" si="14"/>
        <v>0</v>
      </c>
      <c r="BO30" s="47"/>
    </row>
    <row r="31" spans="1:67" ht="28.8">
      <c r="A31" s="441">
        <v>11279</v>
      </c>
      <c r="B31" s="425" t="s">
        <v>127</v>
      </c>
      <c r="C31" s="440" t="s">
        <v>46</v>
      </c>
      <c r="D31" s="522" t="s">
        <v>94</v>
      </c>
      <c r="E31" s="441">
        <v>3</v>
      </c>
      <c r="F31" s="440"/>
      <c r="G31" s="440"/>
      <c r="H31" s="440"/>
      <c r="I31" s="440"/>
      <c r="J31" s="440"/>
      <c r="K31" s="440">
        <v>3</v>
      </c>
      <c r="L31" s="440"/>
      <c r="M31" s="519">
        <v>110.7</v>
      </c>
      <c r="N31" s="428">
        <f t="shared" si="1"/>
        <v>0</v>
      </c>
      <c r="O31" s="440"/>
      <c r="P31" s="440"/>
      <c r="Q31" s="440"/>
      <c r="R31" s="440"/>
      <c r="S31" s="440"/>
      <c r="T31" s="440"/>
      <c r="U31" s="440"/>
      <c r="V31" s="440"/>
      <c r="W31" s="440"/>
      <c r="X31" s="440"/>
      <c r="Y31" s="440"/>
      <c r="Z31" s="440"/>
      <c r="AA31" s="435">
        <v>1.9</v>
      </c>
      <c r="AB31" s="434"/>
      <c r="AC31" s="102">
        <f t="shared" si="2"/>
        <v>0</v>
      </c>
      <c r="AD31" s="102">
        <f t="shared" si="3"/>
        <v>0</v>
      </c>
      <c r="AE31" s="102">
        <f t="shared" si="4"/>
        <v>0</v>
      </c>
      <c r="AF31" s="102">
        <f t="shared" si="5"/>
        <v>0</v>
      </c>
      <c r="AG31" s="102">
        <f t="shared" si="6"/>
        <v>0</v>
      </c>
      <c r="AH31" s="102">
        <f t="shared" si="7"/>
        <v>0</v>
      </c>
      <c r="AI31" s="47"/>
      <c r="AJ31" s="27"/>
      <c r="AK31" s="170">
        <f t="shared" si="8"/>
        <v>0</v>
      </c>
      <c r="AL31" s="47"/>
      <c r="AM31" s="47">
        <f t="shared" si="9"/>
        <v>0</v>
      </c>
      <c r="AN31" s="47"/>
      <c r="AO31" s="47"/>
      <c r="AP31" s="47"/>
      <c r="AQ31" s="47"/>
      <c r="AR31" s="27">
        <v>3</v>
      </c>
      <c r="AS31" s="47"/>
      <c r="AT31" s="47"/>
      <c r="AU31" s="47"/>
      <c r="AV31" s="47"/>
      <c r="AW31" s="47"/>
      <c r="AX31" s="47"/>
      <c r="AY31" s="47"/>
      <c r="AZ31" s="47"/>
      <c r="BA31" s="47"/>
      <c r="BB31" s="47"/>
      <c r="BC31" s="47"/>
      <c r="BD31" s="47"/>
      <c r="BE31" s="47"/>
      <c r="BF31" s="47"/>
      <c r="BG31" s="47">
        <v>21001124</v>
      </c>
      <c r="BH31" s="47"/>
      <c r="BI31" s="47">
        <f t="shared" si="15"/>
        <v>0</v>
      </c>
      <c r="BJ31" s="47">
        <f t="shared" si="10"/>
        <v>0</v>
      </c>
      <c r="BK31" s="47">
        <f t="shared" si="11"/>
        <v>0</v>
      </c>
      <c r="BL31" s="47">
        <f t="shared" si="12"/>
        <v>0</v>
      </c>
      <c r="BM31" s="47">
        <f t="shared" si="13"/>
        <v>0</v>
      </c>
      <c r="BN31" s="47">
        <f t="shared" si="14"/>
        <v>0</v>
      </c>
      <c r="BO31" s="47"/>
    </row>
    <row r="32" spans="1:67" ht="15.6">
      <c r="A32" s="545">
        <v>10336</v>
      </c>
      <c r="B32" s="546" t="s">
        <v>128</v>
      </c>
      <c r="C32" s="424" t="s">
        <v>129</v>
      </c>
      <c r="D32" s="522" t="s">
        <v>94</v>
      </c>
      <c r="E32" s="441">
        <v>10</v>
      </c>
      <c r="F32" s="440"/>
      <c r="G32" s="440"/>
      <c r="H32" s="440">
        <v>10</v>
      </c>
      <c r="I32" s="440"/>
      <c r="J32" s="440"/>
      <c r="K32" s="440"/>
      <c r="L32" s="440"/>
      <c r="M32" s="519">
        <v>101.1</v>
      </c>
      <c r="N32" s="428">
        <f t="shared" si="1"/>
        <v>0</v>
      </c>
      <c r="O32" s="440"/>
      <c r="P32" s="440"/>
      <c r="Q32" s="440"/>
      <c r="R32" s="440"/>
      <c r="S32" s="440"/>
      <c r="T32" s="440"/>
      <c r="U32" s="440"/>
      <c r="V32" s="440"/>
      <c r="W32" s="440"/>
      <c r="X32" s="440"/>
      <c r="Y32" s="440"/>
      <c r="Z32" s="440"/>
      <c r="AA32" s="435">
        <v>2.2200000000000002</v>
      </c>
      <c r="AB32" s="434"/>
      <c r="AC32" s="436">
        <f t="shared" si="2"/>
        <v>0</v>
      </c>
      <c r="AD32" s="436">
        <f t="shared" si="3"/>
        <v>0</v>
      </c>
      <c r="AE32" s="436">
        <f t="shared" si="4"/>
        <v>0</v>
      </c>
      <c r="AF32" s="436">
        <f t="shared" si="5"/>
        <v>0</v>
      </c>
      <c r="AG32" s="436">
        <f t="shared" si="6"/>
        <v>0</v>
      </c>
      <c r="AH32" s="436">
        <f t="shared" si="7"/>
        <v>0</v>
      </c>
      <c r="AI32" s="47"/>
      <c r="AJ32" s="27"/>
      <c r="AK32" s="439">
        <f t="shared" si="8"/>
        <v>0</v>
      </c>
      <c r="AL32" s="47"/>
      <c r="AM32" s="47">
        <f t="shared" si="9"/>
        <v>0</v>
      </c>
      <c r="AN32" s="440"/>
      <c r="AO32" s="440">
        <v>10</v>
      </c>
      <c r="AP32" s="440"/>
      <c r="AQ32" s="441"/>
      <c r="AR32" s="440"/>
      <c r="AS32" s="440"/>
      <c r="AT32" s="440">
        <f>$N32*1</f>
        <v>0</v>
      </c>
      <c r="AU32" s="440">
        <f>$N32*9</f>
        <v>0</v>
      </c>
      <c r="AV32" s="440"/>
      <c r="AW32" s="47"/>
      <c r="AX32" s="47"/>
      <c r="AY32" s="47"/>
      <c r="AZ32" s="47"/>
      <c r="BA32" s="47"/>
      <c r="BB32" s="47"/>
      <c r="BC32" s="47"/>
      <c r="BD32" s="47"/>
      <c r="BE32" s="47"/>
      <c r="BF32" s="47"/>
      <c r="BG32" s="444">
        <v>21001283</v>
      </c>
      <c r="BH32" s="47"/>
      <c r="BI32" s="47">
        <f t="shared" ref="BI32:BN32" si="25">$N32*AN32</f>
        <v>0</v>
      </c>
      <c r="BJ32" s="47">
        <f t="shared" si="25"/>
        <v>0</v>
      </c>
      <c r="BK32" s="47">
        <f t="shared" si="25"/>
        <v>0</v>
      </c>
      <c r="BL32" s="47">
        <f t="shared" si="25"/>
        <v>0</v>
      </c>
      <c r="BM32" s="47">
        <f t="shared" si="25"/>
        <v>0</v>
      </c>
      <c r="BN32" s="47">
        <f t="shared" si="25"/>
        <v>0</v>
      </c>
      <c r="BO32" s="47"/>
    </row>
    <row r="33" spans="1:67" ht="15.6">
      <c r="A33" s="545">
        <v>10280</v>
      </c>
      <c r="B33" s="546" t="s">
        <v>130</v>
      </c>
      <c r="C33" s="440" t="s">
        <v>43</v>
      </c>
      <c r="D33" s="518" t="s">
        <v>94</v>
      </c>
      <c r="E33" s="441">
        <v>12</v>
      </c>
      <c r="F33" s="440"/>
      <c r="G33" s="440"/>
      <c r="H33" s="440">
        <v>12</v>
      </c>
      <c r="I33" s="440"/>
      <c r="J33" s="440"/>
      <c r="K33" s="440"/>
      <c r="L33" s="440"/>
      <c r="M33" s="519">
        <v>178.42</v>
      </c>
      <c r="N33" s="428">
        <f t="shared" si="1"/>
        <v>0</v>
      </c>
      <c r="O33" s="440"/>
      <c r="P33" s="440"/>
      <c r="Q33" s="440"/>
      <c r="R33" s="440"/>
      <c r="S33" s="440"/>
      <c r="T33" s="440"/>
      <c r="U33" s="440"/>
      <c r="V33" s="440"/>
      <c r="W33" s="440"/>
      <c r="X33" s="440"/>
      <c r="Y33" s="440"/>
      <c r="Z33" s="440"/>
      <c r="AA33" s="435">
        <v>4.53</v>
      </c>
      <c r="AB33" s="434"/>
      <c r="AC33" s="102">
        <f t="shared" si="2"/>
        <v>0</v>
      </c>
      <c r="AD33" s="102">
        <f t="shared" si="3"/>
        <v>0</v>
      </c>
      <c r="AE33" s="102">
        <f t="shared" si="4"/>
        <v>0</v>
      </c>
      <c r="AF33" s="102">
        <f t="shared" si="5"/>
        <v>0</v>
      </c>
      <c r="AG33" s="102">
        <f t="shared" si="6"/>
        <v>0</v>
      </c>
      <c r="AH33" s="102">
        <f t="shared" si="7"/>
        <v>0</v>
      </c>
      <c r="AI33" s="47"/>
      <c r="AJ33" s="27"/>
      <c r="AK33" s="170">
        <f t="shared" si="8"/>
        <v>0</v>
      </c>
      <c r="AL33" s="47"/>
      <c r="AM33" s="47">
        <f t="shared" si="9"/>
        <v>0</v>
      </c>
      <c r="AN33" s="47"/>
      <c r="AO33" s="27">
        <v>12</v>
      </c>
      <c r="AP33" s="47"/>
      <c r="AQ33" s="47"/>
      <c r="AR33" s="47"/>
      <c r="AS33" s="47"/>
      <c r="AT33" s="47"/>
      <c r="AU33" s="47"/>
      <c r="AV33" s="47">
        <f>$N33*5</f>
        <v>0</v>
      </c>
      <c r="AW33" s="47">
        <f>$N33*7</f>
        <v>0</v>
      </c>
      <c r="AX33" s="47"/>
      <c r="AY33" s="47"/>
      <c r="AZ33" s="47"/>
      <c r="BA33" s="47"/>
      <c r="BB33" s="47"/>
      <c r="BC33" s="47"/>
      <c r="BD33" s="47"/>
      <c r="BE33" s="47"/>
      <c r="BF33" s="47"/>
      <c r="BG33" s="47">
        <v>21001111</v>
      </c>
      <c r="BH33" s="47"/>
      <c r="BI33" s="47">
        <f t="shared" si="15"/>
        <v>0</v>
      </c>
      <c r="BJ33" s="47">
        <f t="shared" si="10"/>
        <v>0</v>
      </c>
      <c r="BK33" s="47">
        <f t="shared" si="11"/>
        <v>0</v>
      </c>
      <c r="BL33" s="47">
        <f t="shared" si="12"/>
        <v>0</v>
      </c>
      <c r="BM33" s="47">
        <f t="shared" si="13"/>
        <v>0</v>
      </c>
      <c r="BN33" s="47">
        <f t="shared" si="14"/>
        <v>0</v>
      </c>
      <c r="BO33" s="47"/>
    </row>
    <row r="34" spans="1:67" ht="15.6">
      <c r="A34" s="545">
        <v>10281</v>
      </c>
      <c r="B34" s="546" t="s">
        <v>131</v>
      </c>
      <c r="C34" s="440" t="s">
        <v>43</v>
      </c>
      <c r="D34" s="518" t="s">
        <v>94</v>
      </c>
      <c r="E34" s="441">
        <v>7</v>
      </c>
      <c r="F34" s="440"/>
      <c r="G34" s="440"/>
      <c r="H34" s="440"/>
      <c r="I34" s="440">
        <v>7</v>
      </c>
      <c r="J34" s="440"/>
      <c r="K34" s="440"/>
      <c r="L34" s="440"/>
      <c r="M34" s="519">
        <v>153.68</v>
      </c>
      <c r="N34" s="428">
        <f t="shared" si="1"/>
        <v>0</v>
      </c>
      <c r="O34" s="440"/>
      <c r="P34" s="440"/>
      <c r="Q34" s="440"/>
      <c r="R34" s="440"/>
      <c r="S34" s="440"/>
      <c r="T34" s="440"/>
      <c r="U34" s="440"/>
      <c r="V34" s="440"/>
      <c r="W34" s="440"/>
      <c r="X34" s="440"/>
      <c r="Y34" s="440"/>
      <c r="Z34" s="440"/>
      <c r="AA34" s="435">
        <v>4.26</v>
      </c>
      <c r="AB34" s="434"/>
      <c r="AC34" s="102">
        <f t="shared" si="2"/>
        <v>0</v>
      </c>
      <c r="AD34" s="102">
        <f t="shared" si="3"/>
        <v>0</v>
      </c>
      <c r="AE34" s="102">
        <f t="shared" si="4"/>
        <v>0</v>
      </c>
      <c r="AF34" s="102">
        <f t="shared" si="5"/>
        <v>0</v>
      </c>
      <c r="AG34" s="102">
        <f t="shared" si="6"/>
        <v>0</v>
      </c>
      <c r="AH34" s="102">
        <f t="shared" si="7"/>
        <v>0</v>
      </c>
      <c r="AI34" s="47"/>
      <c r="AJ34" s="27"/>
      <c r="AK34" s="170">
        <f t="shared" si="8"/>
        <v>0</v>
      </c>
      <c r="AL34" s="47"/>
      <c r="AM34" s="47">
        <f t="shared" si="9"/>
        <v>0</v>
      </c>
      <c r="AN34" s="47"/>
      <c r="AO34" s="27">
        <v>7</v>
      </c>
      <c r="AP34" s="47"/>
      <c r="AQ34" s="47"/>
      <c r="AR34" s="47"/>
      <c r="AS34" s="47"/>
      <c r="AT34" s="47"/>
      <c r="AU34" s="47">
        <f>$N34*1</f>
        <v>0</v>
      </c>
      <c r="AV34" s="47">
        <f>$N34*6</f>
        <v>0</v>
      </c>
      <c r="AW34" s="47"/>
      <c r="AX34" s="47"/>
      <c r="AY34" s="47"/>
      <c r="AZ34" s="47"/>
      <c r="BA34" s="47"/>
      <c r="BB34" s="47"/>
      <c r="BC34" s="47"/>
      <c r="BD34" s="47"/>
      <c r="BE34" s="47"/>
      <c r="BF34" s="47"/>
      <c r="BG34" s="47">
        <v>21001112</v>
      </c>
      <c r="BH34" s="47"/>
      <c r="BI34" s="47">
        <f t="shared" si="15"/>
        <v>0</v>
      </c>
      <c r="BJ34" s="47">
        <f t="shared" si="10"/>
        <v>0</v>
      </c>
      <c r="BK34" s="47">
        <f t="shared" si="11"/>
        <v>0</v>
      </c>
      <c r="BL34" s="47">
        <f t="shared" si="12"/>
        <v>0</v>
      </c>
      <c r="BM34" s="47">
        <f t="shared" si="13"/>
        <v>0</v>
      </c>
      <c r="BN34" s="47">
        <f t="shared" si="14"/>
        <v>0</v>
      </c>
      <c r="BO34" s="47"/>
    </row>
    <row r="35" spans="1:67" ht="15.6">
      <c r="A35" s="545">
        <v>10282</v>
      </c>
      <c r="B35" s="546" t="s">
        <v>132</v>
      </c>
      <c r="C35" s="440" t="s">
        <v>43</v>
      </c>
      <c r="D35" s="518" t="s">
        <v>94</v>
      </c>
      <c r="E35" s="441">
        <v>4</v>
      </c>
      <c r="F35" s="440"/>
      <c r="G35" s="440"/>
      <c r="H35" s="440"/>
      <c r="I35" s="440"/>
      <c r="J35" s="440">
        <v>4</v>
      </c>
      <c r="K35" s="440"/>
      <c r="L35" s="440"/>
      <c r="M35" s="519">
        <v>132.74</v>
      </c>
      <c r="N35" s="428">
        <f t="shared" si="1"/>
        <v>0</v>
      </c>
      <c r="O35" s="440"/>
      <c r="P35" s="440"/>
      <c r="Q35" s="440"/>
      <c r="R35" s="440"/>
      <c r="S35" s="440"/>
      <c r="T35" s="440"/>
      <c r="U35" s="440"/>
      <c r="V35" s="440"/>
      <c r="W35" s="440"/>
      <c r="X35" s="440"/>
      <c r="Y35" s="440"/>
      <c r="Z35" s="440"/>
      <c r="AA35" s="435">
        <v>3.9</v>
      </c>
      <c r="AB35" s="434"/>
      <c r="AC35" s="102">
        <f t="shared" si="2"/>
        <v>0</v>
      </c>
      <c r="AD35" s="102">
        <f t="shared" si="3"/>
        <v>0</v>
      </c>
      <c r="AE35" s="102">
        <f t="shared" si="4"/>
        <v>0</v>
      </c>
      <c r="AF35" s="102">
        <f t="shared" si="5"/>
        <v>0</v>
      </c>
      <c r="AG35" s="102">
        <f t="shared" si="6"/>
        <v>0</v>
      </c>
      <c r="AH35" s="102">
        <f t="shared" si="7"/>
        <v>0</v>
      </c>
      <c r="AI35" s="47"/>
      <c r="AJ35" s="27"/>
      <c r="AK35" s="170">
        <f t="shared" si="8"/>
        <v>0</v>
      </c>
      <c r="AL35" s="47"/>
      <c r="AM35" s="47">
        <f t="shared" si="9"/>
        <v>0</v>
      </c>
      <c r="AN35" s="47"/>
      <c r="AO35" s="27">
        <v>4</v>
      </c>
      <c r="AP35" s="47"/>
      <c r="AQ35" s="47"/>
      <c r="AR35" s="47"/>
      <c r="AS35" s="47"/>
      <c r="AT35" s="47"/>
      <c r="AU35" s="47"/>
      <c r="AV35" s="47">
        <f>$N35*4</f>
        <v>0</v>
      </c>
      <c r="AW35" s="47"/>
      <c r="AX35" s="47"/>
      <c r="AY35" s="47"/>
      <c r="AZ35" s="47"/>
      <c r="BA35" s="47"/>
      <c r="BB35" s="47"/>
      <c r="BC35" s="47"/>
      <c r="BD35" s="47"/>
      <c r="BE35" s="47"/>
      <c r="BF35" s="47"/>
      <c r="BG35" s="47">
        <v>21001113</v>
      </c>
      <c r="BH35" s="47"/>
      <c r="BI35" s="47">
        <f t="shared" si="15"/>
        <v>0</v>
      </c>
      <c r="BJ35" s="47">
        <f t="shared" si="10"/>
        <v>0</v>
      </c>
      <c r="BK35" s="47">
        <f t="shared" si="11"/>
        <v>0</v>
      </c>
      <c r="BL35" s="47">
        <f t="shared" si="12"/>
        <v>0</v>
      </c>
      <c r="BM35" s="47">
        <f t="shared" si="13"/>
        <v>0</v>
      </c>
      <c r="BN35" s="47">
        <f t="shared" si="14"/>
        <v>0</v>
      </c>
      <c r="BO35" s="47"/>
    </row>
    <row r="36" spans="1:67" ht="15.6">
      <c r="A36" s="545">
        <v>10283</v>
      </c>
      <c r="B36" s="546" t="s">
        <v>133</v>
      </c>
      <c r="C36" s="440" t="s">
        <v>43</v>
      </c>
      <c r="D36" s="518" t="s">
        <v>94</v>
      </c>
      <c r="E36" s="441">
        <v>5</v>
      </c>
      <c r="F36" s="440"/>
      <c r="G36" s="440"/>
      <c r="H36" s="440"/>
      <c r="I36" s="440"/>
      <c r="J36" s="440"/>
      <c r="K36" s="440">
        <v>5</v>
      </c>
      <c r="L36" s="440"/>
      <c r="M36" s="519">
        <v>186.26</v>
      </c>
      <c r="N36" s="428">
        <f t="shared" si="1"/>
        <v>0</v>
      </c>
      <c r="O36" s="440"/>
      <c r="P36" s="440"/>
      <c r="Q36" s="440"/>
      <c r="R36" s="440"/>
      <c r="S36" s="440"/>
      <c r="T36" s="440"/>
      <c r="U36" s="440"/>
      <c r="V36" s="440"/>
      <c r="W36" s="440"/>
      <c r="X36" s="440"/>
      <c r="Y36" s="440"/>
      <c r="Z36" s="440"/>
      <c r="AA36" s="435">
        <v>5.33</v>
      </c>
      <c r="AB36" s="434"/>
      <c r="AC36" s="102">
        <f t="shared" si="2"/>
        <v>0</v>
      </c>
      <c r="AD36" s="102">
        <f t="shared" si="3"/>
        <v>0</v>
      </c>
      <c r="AE36" s="102">
        <f t="shared" si="4"/>
        <v>0</v>
      </c>
      <c r="AF36" s="102">
        <f t="shared" si="5"/>
        <v>0</v>
      </c>
      <c r="AG36" s="102">
        <f t="shared" si="6"/>
        <v>0</v>
      </c>
      <c r="AH36" s="102">
        <f t="shared" si="7"/>
        <v>0</v>
      </c>
      <c r="AI36" s="47"/>
      <c r="AJ36" s="27"/>
      <c r="AK36" s="170">
        <f t="shared" si="8"/>
        <v>0</v>
      </c>
      <c r="AL36" s="47"/>
      <c r="AM36" s="47">
        <f t="shared" si="9"/>
        <v>0</v>
      </c>
      <c r="AN36" s="47"/>
      <c r="AO36" s="27">
        <v>5</v>
      </c>
      <c r="AP36" s="47"/>
      <c r="AQ36" s="47"/>
      <c r="AR36" s="47"/>
      <c r="AS36" s="47"/>
      <c r="AT36" s="47"/>
      <c r="AU36" s="47"/>
      <c r="AV36" s="47">
        <f>$N36*5</f>
        <v>0</v>
      </c>
      <c r="AW36" s="47"/>
      <c r="AX36" s="47"/>
      <c r="AY36" s="47"/>
      <c r="AZ36" s="47"/>
      <c r="BA36" s="47"/>
      <c r="BB36" s="47"/>
      <c r="BC36" s="47"/>
      <c r="BD36" s="47"/>
      <c r="BE36" s="47"/>
      <c r="BF36" s="47"/>
      <c r="BG36" s="47">
        <v>21001114</v>
      </c>
      <c r="BH36" s="47"/>
      <c r="BI36" s="47">
        <f t="shared" si="15"/>
        <v>0</v>
      </c>
      <c r="BJ36" s="47">
        <f t="shared" si="10"/>
        <v>0</v>
      </c>
      <c r="BK36" s="47">
        <f t="shared" si="11"/>
        <v>0</v>
      </c>
      <c r="BL36" s="47">
        <f t="shared" si="12"/>
        <v>0</v>
      </c>
      <c r="BM36" s="47">
        <f t="shared" si="13"/>
        <v>0</v>
      </c>
      <c r="BN36" s="47">
        <f t="shared" si="14"/>
        <v>0</v>
      </c>
      <c r="BO36" s="47"/>
    </row>
    <row r="37" spans="1:67" ht="15.6">
      <c r="A37" s="545">
        <v>12284</v>
      </c>
      <c r="B37" s="547" t="s">
        <v>134</v>
      </c>
      <c r="C37" s="523" t="s">
        <v>44</v>
      </c>
      <c r="D37" s="524" t="s">
        <v>94</v>
      </c>
      <c r="E37" s="525">
        <v>6</v>
      </c>
      <c r="F37" s="523"/>
      <c r="G37" s="523"/>
      <c r="H37" s="523">
        <v>1</v>
      </c>
      <c r="I37" s="523">
        <v>3</v>
      </c>
      <c r="J37" s="523">
        <v>2</v>
      </c>
      <c r="K37" s="523"/>
      <c r="L37" s="523"/>
      <c r="M37" s="526">
        <v>158.52000000000001</v>
      </c>
      <c r="N37" s="429">
        <f t="shared" si="1"/>
        <v>0</v>
      </c>
      <c r="O37" s="523"/>
      <c r="P37" s="523"/>
      <c r="Q37" s="523"/>
      <c r="R37" s="523"/>
      <c r="S37" s="523"/>
      <c r="T37" s="523"/>
      <c r="U37" s="523"/>
      <c r="V37" s="523"/>
      <c r="W37" s="523"/>
      <c r="X37" s="523"/>
      <c r="Y37" s="523"/>
      <c r="Z37" s="523"/>
      <c r="AA37" s="435">
        <v>2.66</v>
      </c>
      <c r="AB37" s="437"/>
      <c r="AC37" s="255">
        <f t="shared" si="2"/>
        <v>0</v>
      </c>
      <c r="AD37" s="255">
        <f t="shared" si="3"/>
        <v>0</v>
      </c>
      <c r="AE37" s="255">
        <f t="shared" si="4"/>
        <v>0</v>
      </c>
      <c r="AF37" s="255">
        <f t="shared" si="5"/>
        <v>0</v>
      </c>
      <c r="AG37" s="255">
        <f t="shared" si="6"/>
        <v>0</v>
      </c>
      <c r="AH37" s="255">
        <f t="shared" si="7"/>
        <v>0</v>
      </c>
      <c r="AI37" s="426"/>
      <c r="AJ37" s="27"/>
      <c r="AK37" s="170">
        <f t="shared" si="8"/>
        <v>0</v>
      </c>
      <c r="AL37" s="47"/>
      <c r="AM37" s="47">
        <f t="shared" si="9"/>
        <v>0</v>
      </c>
      <c r="AN37" s="47"/>
      <c r="AO37" s="47"/>
      <c r="AP37" s="27">
        <v>6</v>
      </c>
      <c r="AQ37" s="47"/>
      <c r="AR37" s="47"/>
      <c r="AS37" s="47"/>
      <c r="AT37" s="47"/>
      <c r="AU37" s="47">
        <f>$N37*1</f>
        <v>0</v>
      </c>
      <c r="AV37" s="47">
        <f>$N37*5</f>
        <v>0</v>
      </c>
      <c r="AW37" s="47"/>
      <c r="AX37" s="47"/>
      <c r="AY37" s="47"/>
      <c r="AZ37" s="47"/>
      <c r="BA37" s="47"/>
      <c r="BB37" s="47"/>
      <c r="BC37" s="47"/>
      <c r="BD37" s="47"/>
      <c r="BE37" s="47"/>
      <c r="BF37" s="47"/>
      <c r="BG37" s="47">
        <v>21001150</v>
      </c>
      <c r="BH37" s="47"/>
      <c r="BI37" s="47">
        <f t="shared" si="15"/>
        <v>0</v>
      </c>
      <c r="BJ37" s="47">
        <f t="shared" si="10"/>
        <v>0</v>
      </c>
      <c r="BK37" s="47">
        <f t="shared" si="11"/>
        <v>0</v>
      </c>
      <c r="BL37" s="47">
        <f t="shared" si="12"/>
        <v>0</v>
      </c>
      <c r="BM37" s="47">
        <f t="shared" si="13"/>
        <v>0</v>
      </c>
      <c r="BN37" s="47">
        <f t="shared" si="14"/>
        <v>0</v>
      </c>
      <c r="BO37" s="47"/>
    </row>
    <row r="38" spans="1:67">
      <c r="A38" s="527">
        <v>11285</v>
      </c>
      <c r="B38" s="440" t="s">
        <v>135</v>
      </c>
      <c r="C38" s="523" t="s">
        <v>136</v>
      </c>
      <c r="D38" s="528" t="s">
        <v>110</v>
      </c>
      <c r="E38" s="525">
        <v>2</v>
      </c>
      <c r="F38" s="523"/>
      <c r="G38" s="523"/>
      <c r="H38" s="523"/>
      <c r="I38" s="523"/>
      <c r="J38" s="523"/>
      <c r="K38" s="523">
        <v>2</v>
      </c>
      <c r="L38" s="523"/>
      <c r="M38" s="526">
        <v>114.29640000000001</v>
      </c>
      <c r="N38" s="429">
        <f t="shared" ref="N38:N69" si="26">SUM(O38:Z38)</f>
        <v>0</v>
      </c>
      <c r="O38" s="523"/>
      <c r="P38" s="523"/>
      <c r="Q38" s="523"/>
      <c r="R38" s="523"/>
      <c r="S38" s="523"/>
      <c r="T38" s="523"/>
      <c r="U38" s="523"/>
      <c r="V38" s="523"/>
      <c r="W38" s="523"/>
      <c r="X38" s="523"/>
      <c r="Y38" s="523"/>
      <c r="Z38" s="523"/>
      <c r="AA38" s="435">
        <v>1.84</v>
      </c>
      <c r="AB38" s="437"/>
      <c r="AC38" s="102">
        <f t="shared" si="2"/>
        <v>0</v>
      </c>
      <c r="AD38" s="255">
        <f t="shared" si="3"/>
        <v>0</v>
      </c>
      <c r="AE38" s="255">
        <f t="shared" si="4"/>
        <v>0</v>
      </c>
      <c r="AF38" s="255">
        <f t="shared" si="5"/>
        <v>0</v>
      </c>
      <c r="AG38" s="255">
        <f t="shared" si="6"/>
        <v>0</v>
      </c>
      <c r="AH38" s="255">
        <f t="shared" si="7"/>
        <v>0</v>
      </c>
      <c r="AI38" s="102">
        <f>$N38*L38</f>
        <v>0</v>
      </c>
      <c r="AJ38" s="27"/>
      <c r="AK38" s="439">
        <f t="shared" ref="AK38:AK57" si="27">AA38*N38</f>
        <v>0</v>
      </c>
      <c r="AL38" s="47"/>
      <c r="AM38" s="47">
        <f t="shared" ref="AM38:AM57" si="28">N38*M38</f>
        <v>0</v>
      </c>
      <c r="AN38" s="47"/>
      <c r="AO38" s="47"/>
      <c r="AP38" s="27">
        <v>2</v>
      </c>
      <c r="AQ38" s="47"/>
      <c r="AR38" s="47"/>
      <c r="AS38" s="47"/>
      <c r="AT38" s="47"/>
      <c r="AU38" s="47"/>
      <c r="AV38" s="47"/>
      <c r="AW38" s="47">
        <f>$N38*2</f>
        <v>0</v>
      </c>
      <c r="AX38" s="47"/>
      <c r="AY38" s="47"/>
      <c r="AZ38" s="47"/>
      <c r="BA38" s="47"/>
      <c r="BB38" s="47"/>
      <c r="BC38" s="47"/>
      <c r="BD38" s="47"/>
      <c r="BE38" s="47"/>
      <c r="BF38" s="47"/>
      <c r="BG38" s="47">
        <v>21001218</v>
      </c>
      <c r="BH38" s="47"/>
      <c r="BI38" s="47"/>
      <c r="BJ38" s="47"/>
      <c r="BK38" s="47">
        <f t="shared" si="11"/>
        <v>0</v>
      </c>
      <c r="BL38" s="47"/>
      <c r="BM38" s="47"/>
      <c r="BN38" s="47"/>
      <c r="BO38" s="47"/>
    </row>
    <row r="39" spans="1:67">
      <c r="A39" s="527">
        <v>11286</v>
      </c>
      <c r="B39" s="440" t="s">
        <v>137</v>
      </c>
      <c r="C39" s="523" t="s">
        <v>138</v>
      </c>
      <c r="D39" s="528" t="s">
        <v>110</v>
      </c>
      <c r="E39" s="525">
        <v>1</v>
      </c>
      <c r="F39" s="523"/>
      <c r="G39" s="523"/>
      <c r="H39" s="523"/>
      <c r="I39" s="523"/>
      <c r="J39" s="523"/>
      <c r="K39" s="523"/>
      <c r="L39" s="523">
        <v>1</v>
      </c>
      <c r="M39" s="526">
        <v>99.003600000000006</v>
      </c>
      <c r="N39" s="429">
        <f t="shared" si="26"/>
        <v>0</v>
      </c>
      <c r="O39" s="523"/>
      <c r="P39" s="523"/>
      <c r="Q39" s="523"/>
      <c r="R39" s="523"/>
      <c r="S39" s="523"/>
      <c r="T39" s="523"/>
      <c r="U39" s="523"/>
      <c r="V39" s="523"/>
      <c r="W39" s="523"/>
      <c r="X39" s="523"/>
      <c r="Y39" s="523"/>
      <c r="Z39" s="523"/>
      <c r="AA39" s="435">
        <v>1.75</v>
      </c>
      <c r="AB39" s="437"/>
      <c r="AC39" s="102"/>
      <c r="AD39" s="245"/>
      <c r="AE39" s="245"/>
      <c r="AF39" s="245"/>
      <c r="AG39" s="245"/>
      <c r="AH39" s="245"/>
      <c r="AI39" s="102">
        <f>$N39*L39</f>
        <v>0</v>
      </c>
      <c r="AJ39" s="27"/>
      <c r="AK39" s="439">
        <f t="shared" si="27"/>
        <v>0</v>
      </c>
      <c r="AL39" s="47"/>
      <c r="AM39" s="47">
        <f t="shared" si="28"/>
        <v>0</v>
      </c>
      <c r="AN39" s="47"/>
      <c r="AO39" s="47"/>
      <c r="AP39" s="27">
        <v>1</v>
      </c>
      <c r="AQ39" s="47"/>
      <c r="AR39" s="47"/>
      <c r="AS39" s="47"/>
      <c r="AT39" s="47"/>
      <c r="AU39" s="47"/>
      <c r="AV39" s="47"/>
      <c r="AW39" s="47"/>
      <c r="AX39" s="47"/>
      <c r="AY39" s="47"/>
      <c r="AZ39" s="47">
        <f>$N39*1</f>
        <v>0</v>
      </c>
      <c r="BA39" s="47"/>
      <c r="BB39" s="47"/>
      <c r="BC39" s="47"/>
      <c r="BD39" s="47"/>
      <c r="BE39" s="47"/>
      <c r="BF39" s="47"/>
      <c r="BG39" s="47">
        <v>21001219</v>
      </c>
      <c r="BH39" s="47"/>
      <c r="BI39" s="47"/>
      <c r="BJ39" s="47"/>
      <c r="BK39" s="47">
        <f t="shared" si="11"/>
        <v>0</v>
      </c>
      <c r="BL39" s="47"/>
      <c r="BM39" s="47"/>
      <c r="BN39" s="47"/>
      <c r="BO39" s="47"/>
    </row>
    <row r="40" spans="1:67">
      <c r="A40" s="527">
        <v>11287</v>
      </c>
      <c r="B40" s="440" t="s">
        <v>139</v>
      </c>
      <c r="C40" s="523" t="s">
        <v>138</v>
      </c>
      <c r="D40" s="528" t="s">
        <v>110</v>
      </c>
      <c r="E40" s="525">
        <v>1</v>
      </c>
      <c r="F40" s="523"/>
      <c r="G40" s="523"/>
      <c r="H40" s="523"/>
      <c r="I40" s="523"/>
      <c r="J40" s="523"/>
      <c r="K40" s="523"/>
      <c r="L40" s="523">
        <v>1</v>
      </c>
      <c r="M40" s="526">
        <v>138.59640000000002</v>
      </c>
      <c r="N40" s="429">
        <f t="shared" si="26"/>
        <v>0</v>
      </c>
      <c r="O40" s="523"/>
      <c r="P40" s="523"/>
      <c r="Q40" s="523"/>
      <c r="R40" s="523"/>
      <c r="S40" s="523"/>
      <c r="T40" s="523"/>
      <c r="U40" s="523"/>
      <c r="V40" s="523"/>
      <c r="W40" s="523"/>
      <c r="X40" s="523"/>
      <c r="Y40" s="523"/>
      <c r="Z40" s="523"/>
      <c r="AA40" s="435">
        <v>2.5</v>
      </c>
      <c r="AB40" s="437"/>
      <c r="AC40" s="102"/>
      <c r="AD40" s="245"/>
      <c r="AE40" s="245"/>
      <c r="AF40" s="245"/>
      <c r="AG40" s="245"/>
      <c r="AH40" s="245"/>
      <c r="AI40" s="102">
        <f>$N40*L40</f>
        <v>0</v>
      </c>
      <c r="AJ40" s="27"/>
      <c r="AK40" s="439">
        <f t="shared" si="27"/>
        <v>0</v>
      </c>
      <c r="AL40" s="47"/>
      <c r="AM40" s="47">
        <f t="shared" si="28"/>
        <v>0</v>
      </c>
      <c r="AN40" s="47"/>
      <c r="AO40" s="47"/>
      <c r="AP40" s="27">
        <v>1</v>
      </c>
      <c r="AQ40" s="47"/>
      <c r="AR40" s="47"/>
      <c r="AS40" s="47"/>
      <c r="AT40" s="47"/>
      <c r="AU40" s="47"/>
      <c r="AV40" s="47"/>
      <c r="AW40" s="47"/>
      <c r="AX40" s="47"/>
      <c r="AY40" s="47">
        <f>$N40*1</f>
        <v>0</v>
      </c>
      <c r="AZ40" s="47"/>
      <c r="BA40" s="47"/>
      <c r="BB40" s="47"/>
      <c r="BC40" s="47"/>
      <c r="BD40" s="47"/>
      <c r="BE40" s="47"/>
      <c r="BF40" s="47"/>
      <c r="BG40" s="47">
        <v>21001220</v>
      </c>
      <c r="BH40" s="47"/>
      <c r="BI40" s="47"/>
      <c r="BJ40" s="47"/>
      <c r="BK40" s="47">
        <f t="shared" si="11"/>
        <v>0</v>
      </c>
      <c r="BL40" s="47"/>
      <c r="BM40" s="47"/>
      <c r="BN40" s="47"/>
      <c r="BO40" s="47"/>
    </row>
    <row r="41" spans="1:67">
      <c r="A41" s="527">
        <v>11288</v>
      </c>
      <c r="B41" s="440" t="s">
        <v>140</v>
      </c>
      <c r="C41" s="523" t="s">
        <v>138</v>
      </c>
      <c r="D41" s="528" t="s">
        <v>110</v>
      </c>
      <c r="E41" s="525">
        <v>1</v>
      </c>
      <c r="F41" s="523"/>
      <c r="G41" s="523"/>
      <c r="H41" s="523"/>
      <c r="I41" s="523"/>
      <c r="J41" s="523"/>
      <c r="K41" s="523"/>
      <c r="L41" s="523">
        <v>1</v>
      </c>
      <c r="M41" s="526">
        <v>126.00360000000001</v>
      </c>
      <c r="N41" s="429">
        <f t="shared" si="26"/>
        <v>0</v>
      </c>
      <c r="O41" s="523"/>
      <c r="P41" s="523"/>
      <c r="Q41" s="523"/>
      <c r="R41" s="523"/>
      <c r="S41" s="523"/>
      <c r="T41" s="523"/>
      <c r="U41" s="523"/>
      <c r="V41" s="523"/>
      <c r="W41" s="523"/>
      <c r="X41" s="523"/>
      <c r="Y41" s="523"/>
      <c r="Z41" s="523"/>
      <c r="AA41" s="435">
        <v>2.2999999999999998</v>
      </c>
      <c r="AB41" s="437"/>
      <c r="AC41" s="102"/>
      <c r="AD41" s="245"/>
      <c r="AE41" s="245"/>
      <c r="AF41" s="245"/>
      <c r="AG41" s="245"/>
      <c r="AH41" s="245"/>
      <c r="AI41" s="102">
        <f>$N41*L41</f>
        <v>0</v>
      </c>
      <c r="AJ41" s="27"/>
      <c r="AK41" s="439">
        <f t="shared" si="27"/>
        <v>0</v>
      </c>
      <c r="AL41" s="47"/>
      <c r="AM41" s="47">
        <f t="shared" si="28"/>
        <v>0</v>
      </c>
      <c r="AN41" s="47"/>
      <c r="AO41" s="47"/>
      <c r="AP41" s="27">
        <v>1</v>
      </c>
      <c r="AQ41" s="47"/>
      <c r="AR41" s="47"/>
      <c r="AS41" s="47"/>
      <c r="AT41" s="47"/>
      <c r="AU41" s="47"/>
      <c r="AV41" s="47"/>
      <c r="AW41" s="47"/>
      <c r="AX41" s="47"/>
      <c r="AY41" s="47"/>
      <c r="AZ41" s="47">
        <f>$N41*1</f>
        <v>0</v>
      </c>
      <c r="BA41" s="47"/>
      <c r="BB41" s="47"/>
      <c r="BC41" s="47"/>
      <c r="BD41" s="47"/>
      <c r="BE41" s="47"/>
      <c r="BF41" s="47"/>
      <c r="BG41" s="47">
        <v>21001221</v>
      </c>
      <c r="BH41" s="47"/>
      <c r="BI41" s="47"/>
      <c r="BJ41" s="47"/>
      <c r="BK41" s="47">
        <f t="shared" si="11"/>
        <v>0</v>
      </c>
      <c r="BL41" s="47"/>
      <c r="BM41" s="47"/>
      <c r="BN41" s="47"/>
      <c r="BO41" s="47"/>
    </row>
    <row r="42" spans="1:67">
      <c r="A42" s="527">
        <v>11289</v>
      </c>
      <c r="B42" s="440" t="s">
        <v>141</v>
      </c>
      <c r="C42" s="523" t="s">
        <v>138</v>
      </c>
      <c r="D42" s="528" t="s">
        <v>110</v>
      </c>
      <c r="E42" s="525">
        <v>1</v>
      </c>
      <c r="F42" s="523"/>
      <c r="G42" s="523"/>
      <c r="H42" s="523"/>
      <c r="I42" s="523"/>
      <c r="J42" s="523"/>
      <c r="K42" s="523"/>
      <c r="L42" s="523">
        <v>1</v>
      </c>
      <c r="M42" s="526">
        <v>179.09640000000002</v>
      </c>
      <c r="N42" s="429">
        <f t="shared" si="26"/>
        <v>0</v>
      </c>
      <c r="O42" s="523"/>
      <c r="P42" s="523"/>
      <c r="Q42" s="523"/>
      <c r="R42" s="523"/>
      <c r="S42" s="523"/>
      <c r="T42" s="523"/>
      <c r="U42" s="523"/>
      <c r="V42" s="523"/>
      <c r="W42" s="523"/>
      <c r="X42" s="523"/>
      <c r="Y42" s="523"/>
      <c r="Z42" s="523"/>
      <c r="AA42" s="435">
        <v>3.35</v>
      </c>
      <c r="AB42" s="437"/>
      <c r="AC42" s="102"/>
      <c r="AD42" s="245"/>
      <c r="AE42" s="245"/>
      <c r="AF42" s="245"/>
      <c r="AG42" s="245"/>
      <c r="AH42" s="245"/>
      <c r="AI42" s="102">
        <f>$N42*L42</f>
        <v>0</v>
      </c>
      <c r="AJ42" s="27"/>
      <c r="AK42" s="439">
        <f t="shared" si="27"/>
        <v>0</v>
      </c>
      <c r="AL42" s="47"/>
      <c r="AM42" s="47">
        <f t="shared" si="28"/>
        <v>0</v>
      </c>
      <c r="AN42" s="47"/>
      <c r="AO42" s="47"/>
      <c r="AP42" s="27">
        <v>1</v>
      </c>
      <c r="AQ42" s="47"/>
      <c r="AR42" s="47"/>
      <c r="AS42" s="47"/>
      <c r="AT42" s="47"/>
      <c r="AU42" s="47"/>
      <c r="AV42" s="47"/>
      <c r="AW42" s="47"/>
      <c r="AX42" s="47"/>
      <c r="AY42" s="47"/>
      <c r="AZ42" s="47"/>
      <c r="BA42" s="47"/>
      <c r="BB42" s="47"/>
      <c r="BC42" s="47"/>
      <c r="BD42" s="47"/>
      <c r="BE42" s="47"/>
      <c r="BF42" s="47"/>
      <c r="BG42" s="47">
        <v>21001222</v>
      </c>
      <c r="BH42" s="47"/>
      <c r="BI42" s="47"/>
      <c r="BJ42" s="47"/>
      <c r="BK42" s="47">
        <f t="shared" si="11"/>
        <v>0</v>
      </c>
      <c r="BL42" s="47"/>
      <c r="BM42" s="47"/>
      <c r="BN42" s="47"/>
      <c r="BO42" s="47"/>
    </row>
    <row r="43" spans="1:67" ht="15.6">
      <c r="A43" s="545">
        <v>10320</v>
      </c>
      <c r="B43" s="546" t="s">
        <v>142</v>
      </c>
      <c r="C43" s="440" t="s">
        <v>106</v>
      </c>
      <c r="D43" s="524" t="s">
        <v>94</v>
      </c>
      <c r="E43" s="441">
        <v>5</v>
      </c>
      <c r="F43" s="440"/>
      <c r="G43" s="440"/>
      <c r="H43" s="440"/>
      <c r="I43" s="440">
        <v>5</v>
      </c>
      <c r="J43" s="440"/>
      <c r="K43" s="440"/>
      <c r="L43" s="440"/>
      <c r="M43" s="519">
        <v>111.58</v>
      </c>
      <c r="N43" s="428">
        <f t="shared" si="26"/>
        <v>0</v>
      </c>
      <c r="O43" s="440"/>
      <c r="P43" s="440"/>
      <c r="Q43" s="440"/>
      <c r="R43" s="440"/>
      <c r="S43" s="440"/>
      <c r="T43" s="440"/>
      <c r="U43" s="440"/>
      <c r="V43" s="440"/>
      <c r="W43" s="440"/>
      <c r="X43" s="440"/>
      <c r="Y43" s="440"/>
      <c r="Z43" s="440"/>
      <c r="AA43" s="435">
        <v>3.1</v>
      </c>
      <c r="AB43" s="434"/>
      <c r="AC43" s="436">
        <f t="shared" ref="AC43:AC57" si="29">$N43*F43</f>
        <v>0</v>
      </c>
      <c r="AD43" s="436">
        <f t="shared" ref="AD43:AD57" si="30">$N43*G43</f>
        <v>0</v>
      </c>
      <c r="AE43" s="436">
        <f t="shared" ref="AE43:AE57" si="31">$N43*H43</f>
        <v>0</v>
      </c>
      <c r="AF43" s="436">
        <f t="shared" ref="AF43:AF57" si="32">$N43*I43</f>
        <v>0</v>
      </c>
      <c r="AG43" s="436">
        <f t="shared" ref="AG43:AG57" si="33">$N43*J43</f>
        <v>0</v>
      </c>
      <c r="AH43" s="436">
        <f t="shared" ref="AH43:AH57" si="34">$N43*K43</f>
        <v>0</v>
      </c>
      <c r="AI43" s="47"/>
      <c r="AJ43" s="27"/>
      <c r="AK43" s="439">
        <f t="shared" si="27"/>
        <v>0</v>
      </c>
      <c r="AL43" s="47"/>
      <c r="AM43" s="47">
        <f t="shared" si="28"/>
        <v>0</v>
      </c>
      <c r="AN43" s="47"/>
      <c r="AO43" s="47"/>
      <c r="AP43" s="27"/>
      <c r="AQ43" s="47">
        <v>5</v>
      </c>
      <c r="AR43" s="47"/>
      <c r="AS43" s="47"/>
      <c r="AT43" s="47"/>
      <c r="AU43" s="47">
        <f>$N43*3</f>
        <v>0</v>
      </c>
      <c r="AV43" s="47">
        <f>$N43*2</f>
        <v>0</v>
      </c>
      <c r="AW43" s="47"/>
      <c r="AX43" s="47"/>
      <c r="AY43" s="47"/>
      <c r="AZ43" s="47"/>
      <c r="BA43" s="47"/>
      <c r="BB43" s="47"/>
      <c r="BC43" s="47"/>
      <c r="BD43" s="47"/>
      <c r="BE43" s="47"/>
      <c r="BF43" s="47"/>
      <c r="BG43" s="47">
        <v>21001160</v>
      </c>
      <c r="BH43" s="47"/>
      <c r="BI43" s="47">
        <f t="shared" ref="BI43" si="35">$N43*AN43</f>
        <v>0</v>
      </c>
      <c r="BJ43" s="47">
        <f t="shared" ref="BJ43" si="36">$N43*AO43</f>
        <v>0</v>
      </c>
      <c r="BK43" s="47">
        <f t="shared" ref="BK43" si="37">$N43*AP43</f>
        <v>0</v>
      </c>
      <c r="BL43" s="47">
        <f t="shared" ref="BL43" si="38">$N43*AQ43</f>
        <v>0</v>
      </c>
      <c r="BM43" s="47">
        <f t="shared" ref="BM43" si="39">$N43*AR43</f>
        <v>0</v>
      </c>
      <c r="BN43" s="47">
        <f t="shared" ref="BN43" si="40">$N43*AS43</f>
        <v>0</v>
      </c>
      <c r="BO43" s="47"/>
    </row>
    <row r="44" spans="1:67">
      <c r="A44" s="545">
        <v>10322</v>
      </c>
      <c r="B44" s="546" t="s">
        <v>143</v>
      </c>
      <c r="C44" s="424" t="s">
        <v>44</v>
      </c>
      <c r="D44" s="528" t="s">
        <v>94</v>
      </c>
      <c r="E44" s="441">
        <v>8</v>
      </c>
      <c r="F44" s="440"/>
      <c r="G44" s="440"/>
      <c r="H44" s="440">
        <v>2</v>
      </c>
      <c r="I44" s="440">
        <v>4</v>
      </c>
      <c r="J44" s="440">
        <v>2</v>
      </c>
      <c r="K44" s="440"/>
      <c r="L44" s="440"/>
      <c r="M44" s="519">
        <v>181.03</v>
      </c>
      <c r="N44" s="428">
        <f t="shared" si="26"/>
        <v>0</v>
      </c>
      <c r="O44" s="440"/>
      <c r="P44" s="440"/>
      <c r="Q44" s="440"/>
      <c r="R44" s="440"/>
      <c r="S44" s="440"/>
      <c r="T44" s="440"/>
      <c r="U44" s="440"/>
      <c r="V44" s="440"/>
      <c r="W44" s="440"/>
      <c r="X44" s="440"/>
      <c r="Y44" s="440"/>
      <c r="Z44" s="440"/>
      <c r="AA44" s="435">
        <v>5.05</v>
      </c>
      <c r="AB44" s="434"/>
      <c r="AC44" s="436">
        <f t="shared" si="29"/>
        <v>0</v>
      </c>
      <c r="AD44" s="436">
        <f t="shared" si="30"/>
        <v>0</v>
      </c>
      <c r="AE44" s="436">
        <f t="shared" si="31"/>
        <v>0</v>
      </c>
      <c r="AF44" s="436">
        <f t="shared" si="32"/>
        <v>0</v>
      </c>
      <c r="AG44" s="436">
        <f t="shared" si="33"/>
        <v>0</v>
      </c>
      <c r="AH44" s="436">
        <f t="shared" si="34"/>
        <v>0</v>
      </c>
      <c r="AI44" s="47"/>
      <c r="AJ44" s="27"/>
      <c r="AK44" s="439">
        <f t="shared" si="27"/>
        <v>0</v>
      </c>
      <c r="AL44" s="47"/>
      <c r="AM44" s="47">
        <f t="shared" si="28"/>
        <v>0</v>
      </c>
      <c r="AN44" s="47"/>
      <c r="AO44" s="47"/>
      <c r="AP44" s="27">
        <v>8</v>
      </c>
      <c r="AQ44" s="47"/>
      <c r="AR44" s="47"/>
      <c r="AS44" s="47"/>
      <c r="AT44" s="47"/>
      <c r="AU44" s="47">
        <f>$N44*5</f>
        <v>0</v>
      </c>
      <c r="AV44" s="47">
        <f>$N44*3</f>
        <v>0</v>
      </c>
      <c r="AW44" s="47"/>
      <c r="AX44" s="47"/>
      <c r="AY44" s="47"/>
      <c r="AZ44" s="47"/>
      <c r="BA44" s="47"/>
      <c r="BB44" s="47"/>
      <c r="BC44" s="47"/>
      <c r="BD44" s="47"/>
      <c r="BE44" s="47"/>
      <c r="BF44" s="47"/>
      <c r="BG44" s="47">
        <v>21001226</v>
      </c>
      <c r="BH44" s="47"/>
      <c r="BI44" s="47">
        <f t="shared" ref="BI44" si="41">$N44*AN44</f>
        <v>0</v>
      </c>
      <c r="BJ44" s="47">
        <f t="shared" ref="BJ44" si="42">$N44*AO44</f>
        <v>0</v>
      </c>
      <c r="BK44" s="47">
        <f t="shared" ref="BK44" si="43">$N44*AP44</f>
        <v>0</v>
      </c>
      <c r="BL44" s="47">
        <f t="shared" ref="BL44" si="44">$N44*AQ44</f>
        <v>0</v>
      </c>
      <c r="BM44" s="47">
        <f t="shared" ref="BM44" si="45">$N44*AR44</f>
        <v>0</v>
      </c>
      <c r="BN44" s="47">
        <f t="shared" ref="BN44" si="46">$N44*AS44</f>
        <v>0</v>
      </c>
      <c r="BO44" s="47"/>
    </row>
    <row r="45" spans="1:67">
      <c r="A45" s="441">
        <v>11323</v>
      </c>
      <c r="B45" s="425" t="s">
        <v>144</v>
      </c>
      <c r="C45" s="440" t="s">
        <v>45</v>
      </c>
      <c r="D45" s="528" t="s">
        <v>110</v>
      </c>
      <c r="E45" s="441">
        <v>5</v>
      </c>
      <c r="F45" s="440"/>
      <c r="G45" s="440"/>
      <c r="H45" s="440"/>
      <c r="I45" s="440"/>
      <c r="J45" s="440"/>
      <c r="K45" s="440">
        <v>5</v>
      </c>
      <c r="L45" s="440"/>
      <c r="M45" s="519">
        <v>231.30359999999999</v>
      </c>
      <c r="N45" s="428">
        <f t="shared" si="26"/>
        <v>0</v>
      </c>
      <c r="O45" s="440"/>
      <c r="P45" s="440"/>
      <c r="Q45" s="440"/>
      <c r="R45" s="440"/>
      <c r="S45" s="440"/>
      <c r="T45" s="440"/>
      <c r="U45" s="440"/>
      <c r="V45" s="440"/>
      <c r="W45" s="440"/>
      <c r="X45" s="440"/>
      <c r="Y45" s="440"/>
      <c r="Z45" s="440"/>
      <c r="AA45" s="435">
        <v>3.45</v>
      </c>
      <c r="AB45" s="434"/>
      <c r="AC45" s="436">
        <f t="shared" si="29"/>
        <v>0</v>
      </c>
      <c r="AD45" s="436">
        <f t="shared" si="30"/>
        <v>0</v>
      </c>
      <c r="AE45" s="436">
        <f t="shared" si="31"/>
        <v>0</v>
      </c>
      <c r="AF45" s="436">
        <f t="shared" si="32"/>
        <v>0</v>
      </c>
      <c r="AG45" s="436">
        <f t="shared" si="33"/>
        <v>0</v>
      </c>
      <c r="AH45" s="436">
        <f t="shared" si="34"/>
        <v>0</v>
      </c>
      <c r="AI45" s="47"/>
      <c r="AJ45" s="27"/>
      <c r="AK45" s="439">
        <f t="shared" si="27"/>
        <v>0</v>
      </c>
      <c r="AL45" s="47"/>
      <c r="AM45" s="47">
        <f t="shared" si="28"/>
        <v>0</v>
      </c>
      <c r="AN45" s="47"/>
      <c r="AO45" s="47"/>
      <c r="AP45" s="27"/>
      <c r="AQ45" s="47">
        <v>5</v>
      </c>
      <c r="AR45" s="47"/>
      <c r="AS45" s="47"/>
      <c r="AT45" s="47"/>
      <c r="AU45" s="47"/>
      <c r="AV45" s="47">
        <f>$N45*1</f>
        <v>0</v>
      </c>
      <c r="AW45" s="47">
        <f>$N45*4</f>
        <v>0</v>
      </c>
      <c r="AX45" s="47"/>
      <c r="AY45" s="47"/>
      <c r="AZ45" s="47"/>
      <c r="BA45" s="47"/>
      <c r="BB45" s="47"/>
      <c r="BC45" s="47"/>
      <c r="BD45" s="47"/>
      <c r="BE45" s="47"/>
      <c r="BF45" s="47"/>
      <c r="BG45" s="47">
        <v>21001231</v>
      </c>
      <c r="BH45" s="47"/>
      <c r="BI45" s="47">
        <f t="shared" ref="BI45:BI46" si="47">$N45*AN45</f>
        <v>0</v>
      </c>
      <c r="BJ45" s="47">
        <f t="shared" ref="BJ45:BJ46" si="48">$N45*AO45</f>
        <v>0</v>
      </c>
      <c r="BK45" s="47">
        <f t="shared" ref="BK45:BK46" si="49">$N45*AP45</f>
        <v>0</v>
      </c>
      <c r="BL45" s="47">
        <f t="shared" ref="BL45:BL46" si="50">$N45*AQ45</f>
        <v>0</v>
      </c>
      <c r="BM45" s="47">
        <f t="shared" ref="BM45:BM46" si="51">$N45*AR45</f>
        <v>0</v>
      </c>
      <c r="BN45" s="47">
        <f t="shared" ref="BN45:BN46" si="52">$N45*AS45</f>
        <v>0</v>
      </c>
      <c r="BO45" s="47"/>
    </row>
    <row r="46" spans="1:67">
      <c r="A46" s="441">
        <v>11324</v>
      </c>
      <c r="B46" s="425" t="s">
        <v>145</v>
      </c>
      <c r="C46" s="440" t="s">
        <v>45</v>
      </c>
      <c r="D46" s="528" t="s">
        <v>94</v>
      </c>
      <c r="E46" s="441">
        <v>4</v>
      </c>
      <c r="F46" s="440"/>
      <c r="G46" s="440"/>
      <c r="H46" s="440"/>
      <c r="I46" s="440"/>
      <c r="J46" s="440"/>
      <c r="K46" s="440">
        <v>4</v>
      </c>
      <c r="L46" s="440"/>
      <c r="M46" s="519">
        <v>172.8</v>
      </c>
      <c r="N46" s="428">
        <f t="shared" si="26"/>
        <v>0</v>
      </c>
      <c r="O46" s="440"/>
      <c r="P46" s="440"/>
      <c r="Q46" s="440"/>
      <c r="R46" s="440"/>
      <c r="S46" s="440"/>
      <c r="T46" s="440"/>
      <c r="U46" s="440"/>
      <c r="V46" s="440"/>
      <c r="W46" s="440"/>
      <c r="X46" s="440"/>
      <c r="Y46" s="440"/>
      <c r="Z46" s="440"/>
      <c r="AA46" s="435">
        <v>2.52</v>
      </c>
      <c r="AB46" s="434"/>
      <c r="AC46" s="436">
        <f t="shared" si="29"/>
        <v>0</v>
      </c>
      <c r="AD46" s="436">
        <f t="shared" si="30"/>
        <v>0</v>
      </c>
      <c r="AE46" s="436">
        <f t="shared" si="31"/>
        <v>0</v>
      </c>
      <c r="AF46" s="436">
        <f t="shared" si="32"/>
        <v>0</v>
      </c>
      <c r="AG46" s="436">
        <f t="shared" si="33"/>
        <v>0</v>
      </c>
      <c r="AH46" s="436">
        <f t="shared" si="34"/>
        <v>0</v>
      </c>
      <c r="AI46" s="47"/>
      <c r="AJ46" s="27"/>
      <c r="AK46" s="439">
        <f t="shared" si="27"/>
        <v>0</v>
      </c>
      <c r="AL46" s="47"/>
      <c r="AM46" s="47">
        <f t="shared" si="28"/>
        <v>0</v>
      </c>
      <c r="AN46" s="47"/>
      <c r="AO46" s="47"/>
      <c r="AP46" s="27"/>
      <c r="AQ46" s="47">
        <v>4</v>
      </c>
      <c r="AR46" s="47"/>
      <c r="AS46" s="47"/>
      <c r="AT46" s="47"/>
      <c r="AU46" s="47"/>
      <c r="AV46" s="47">
        <f>$N46*4</f>
        <v>0</v>
      </c>
      <c r="AW46" s="47"/>
      <c r="AX46" s="47"/>
      <c r="AY46" s="47"/>
      <c r="AZ46" s="47"/>
      <c r="BA46" s="47"/>
      <c r="BB46" s="47"/>
      <c r="BC46" s="47"/>
      <c r="BD46" s="47"/>
      <c r="BE46" s="47"/>
      <c r="BF46" s="47"/>
      <c r="BG46" s="47">
        <v>21001232</v>
      </c>
      <c r="BH46" s="47"/>
      <c r="BI46" s="47">
        <f t="shared" si="47"/>
        <v>0</v>
      </c>
      <c r="BJ46" s="47">
        <f t="shared" si="48"/>
        <v>0</v>
      </c>
      <c r="BK46" s="47">
        <f t="shared" si="49"/>
        <v>0</v>
      </c>
      <c r="BL46" s="47">
        <f t="shared" si="50"/>
        <v>0</v>
      </c>
      <c r="BM46" s="47">
        <f t="shared" si="51"/>
        <v>0</v>
      </c>
      <c r="BN46" s="47">
        <f t="shared" si="52"/>
        <v>0</v>
      </c>
      <c r="BO46" s="47"/>
    </row>
    <row r="47" spans="1:67">
      <c r="A47" s="441">
        <v>11328</v>
      </c>
      <c r="B47" s="425" t="s">
        <v>146</v>
      </c>
      <c r="C47" s="424" t="s">
        <v>45</v>
      </c>
      <c r="D47" s="520" t="s">
        <v>110</v>
      </c>
      <c r="E47" s="441">
        <v>4</v>
      </c>
      <c r="F47" s="440"/>
      <c r="G47" s="440"/>
      <c r="H47" s="440"/>
      <c r="I47" s="440"/>
      <c r="J47" s="440"/>
      <c r="K47" s="440">
        <v>4</v>
      </c>
      <c r="L47" s="440"/>
      <c r="M47" s="519">
        <v>169.20359999999999</v>
      </c>
      <c r="N47" s="428">
        <f t="shared" si="26"/>
        <v>0</v>
      </c>
      <c r="O47" s="440"/>
      <c r="P47" s="440"/>
      <c r="Q47" s="440"/>
      <c r="R47" s="440"/>
      <c r="S47" s="440"/>
      <c r="T47" s="440"/>
      <c r="U47" s="440"/>
      <c r="V47" s="440"/>
      <c r="W47" s="440"/>
      <c r="X47" s="440"/>
      <c r="Y47" s="440"/>
      <c r="Z47" s="440"/>
      <c r="AA47" s="435">
        <v>2.5</v>
      </c>
      <c r="AB47" s="434"/>
      <c r="AC47" s="436">
        <f t="shared" si="29"/>
        <v>0</v>
      </c>
      <c r="AD47" s="436">
        <f t="shared" si="30"/>
        <v>0</v>
      </c>
      <c r="AE47" s="436">
        <f t="shared" si="31"/>
        <v>0</v>
      </c>
      <c r="AF47" s="436">
        <f t="shared" si="32"/>
        <v>0</v>
      </c>
      <c r="AG47" s="436">
        <f t="shared" si="33"/>
        <v>0</v>
      </c>
      <c r="AH47" s="436">
        <f t="shared" si="34"/>
        <v>0</v>
      </c>
      <c r="AI47" s="47"/>
      <c r="AJ47" s="27"/>
      <c r="AK47" s="439">
        <f t="shared" si="27"/>
        <v>0</v>
      </c>
      <c r="AL47" s="47"/>
      <c r="AM47" s="47">
        <f t="shared" si="28"/>
        <v>0</v>
      </c>
      <c r="AN47" s="47"/>
      <c r="AO47" s="47"/>
      <c r="AP47" s="47"/>
      <c r="AQ47" s="27">
        <v>4</v>
      </c>
      <c r="AR47" s="47"/>
      <c r="AS47" s="47"/>
      <c r="AT47" s="47"/>
      <c r="AU47" s="47"/>
      <c r="AV47" s="47"/>
      <c r="AW47" s="47">
        <f>$N47*1</f>
        <v>0</v>
      </c>
      <c r="AX47" s="47">
        <f>$N47*2</f>
        <v>0</v>
      </c>
      <c r="AY47" s="47">
        <f>$N47*1</f>
        <v>0</v>
      </c>
      <c r="AZ47" s="47"/>
      <c r="BA47" s="47"/>
      <c r="BB47" s="47"/>
      <c r="BC47" s="47"/>
      <c r="BD47" s="47"/>
      <c r="BE47" s="47"/>
      <c r="BF47" s="47"/>
      <c r="BG47" s="444">
        <v>21001242</v>
      </c>
      <c r="BH47" s="47"/>
      <c r="BI47" s="47">
        <f t="shared" ref="BI47:BI52" si="53">$N47*AN47</f>
        <v>0</v>
      </c>
      <c r="BJ47" s="47">
        <f t="shared" ref="BJ47:BJ52" si="54">$N47*AO47</f>
        <v>0</v>
      </c>
      <c r="BK47" s="47">
        <f t="shared" ref="BK47:BK52" si="55">$N47*AP47</f>
        <v>0</v>
      </c>
      <c r="BL47" s="47">
        <f t="shared" ref="BL47:BL52" si="56">$N47*AQ47</f>
        <v>0</v>
      </c>
      <c r="BM47" s="47">
        <f t="shared" ref="BM47:BM52" si="57">$N47*AR47</f>
        <v>0</v>
      </c>
      <c r="BN47" s="47">
        <f t="shared" ref="BN47:BN52" si="58">$N47*AS47</f>
        <v>0</v>
      </c>
      <c r="BO47" s="47"/>
    </row>
    <row r="48" spans="1:67">
      <c r="A48" s="545">
        <v>10337</v>
      </c>
      <c r="B48" s="546" t="s">
        <v>147</v>
      </c>
      <c r="C48" s="424" t="s">
        <v>112</v>
      </c>
      <c r="D48" s="521" t="s">
        <v>110</v>
      </c>
      <c r="E48" s="441">
        <v>5</v>
      </c>
      <c r="F48" s="440"/>
      <c r="G48" s="440"/>
      <c r="H48" s="440"/>
      <c r="I48" s="440">
        <v>5</v>
      </c>
      <c r="J48" s="440"/>
      <c r="K48" s="440"/>
      <c r="L48" s="440"/>
      <c r="M48" s="519">
        <v>111.58</v>
      </c>
      <c r="N48" s="428">
        <f t="shared" si="26"/>
        <v>0</v>
      </c>
      <c r="O48" s="440"/>
      <c r="P48" s="440"/>
      <c r="Q48" s="440"/>
      <c r="R48" s="440"/>
      <c r="S48" s="440"/>
      <c r="T48" s="440"/>
      <c r="U48" s="440"/>
      <c r="V48" s="440"/>
      <c r="W48" s="440"/>
      <c r="X48" s="440"/>
      <c r="Y48" s="440"/>
      <c r="Z48" s="440"/>
      <c r="AA48" s="435">
        <v>3.11</v>
      </c>
      <c r="AB48" s="434"/>
      <c r="AC48" s="436">
        <f t="shared" si="29"/>
        <v>0</v>
      </c>
      <c r="AD48" s="436">
        <f t="shared" si="30"/>
        <v>0</v>
      </c>
      <c r="AE48" s="436">
        <f t="shared" si="31"/>
        <v>0</v>
      </c>
      <c r="AF48" s="436">
        <f t="shared" si="32"/>
        <v>0</v>
      </c>
      <c r="AG48" s="436">
        <f t="shared" si="33"/>
        <v>0</v>
      </c>
      <c r="AH48" s="436">
        <f t="shared" si="34"/>
        <v>0</v>
      </c>
      <c r="AI48" s="47"/>
      <c r="AJ48" s="27"/>
      <c r="AK48" s="439">
        <f t="shared" si="27"/>
        <v>0</v>
      </c>
      <c r="AL48" s="47"/>
      <c r="AM48" s="47">
        <f t="shared" si="28"/>
        <v>0</v>
      </c>
      <c r="AN48" s="440"/>
      <c r="AO48" s="440"/>
      <c r="AP48" s="440"/>
      <c r="AQ48" s="441">
        <v>5</v>
      </c>
      <c r="AR48" s="440"/>
      <c r="AS48" s="440"/>
      <c r="AT48" s="440"/>
      <c r="AU48" s="440"/>
      <c r="AV48" s="440">
        <f>$N48*5</f>
        <v>0</v>
      </c>
      <c r="AW48" s="47"/>
      <c r="AX48" s="47"/>
      <c r="AY48" s="47"/>
      <c r="AZ48" s="47"/>
      <c r="BA48" s="47"/>
      <c r="BB48" s="47"/>
      <c r="BC48" s="47"/>
      <c r="BD48" s="47"/>
      <c r="BE48" s="47"/>
      <c r="BF48" s="47"/>
      <c r="BG48" s="444">
        <v>21001284</v>
      </c>
      <c r="BH48" s="47"/>
      <c r="BI48" s="47">
        <f t="shared" si="53"/>
        <v>0</v>
      </c>
      <c r="BJ48" s="47">
        <f t="shared" si="54"/>
        <v>0</v>
      </c>
      <c r="BK48" s="47">
        <f t="shared" si="55"/>
        <v>0</v>
      </c>
      <c r="BL48" s="47">
        <f t="shared" si="56"/>
        <v>0</v>
      </c>
      <c r="BM48" s="47">
        <f t="shared" si="57"/>
        <v>0</v>
      </c>
      <c r="BN48" s="47">
        <f t="shared" si="58"/>
        <v>0</v>
      </c>
      <c r="BO48" s="47"/>
    </row>
    <row r="49" spans="1:67">
      <c r="A49" s="545">
        <v>10338</v>
      </c>
      <c r="B49" s="546" t="s">
        <v>148</v>
      </c>
      <c r="C49" s="424" t="s">
        <v>112</v>
      </c>
      <c r="D49" s="521" t="s">
        <v>110</v>
      </c>
      <c r="E49" s="441">
        <v>5</v>
      </c>
      <c r="F49" s="440"/>
      <c r="G49" s="440"/>
      <c r="H49" s="440"/>
      <c r="I49" s="440">
        <v>5</v>
      </c>
      <c r="J49" s="440"/>
      <c r="K49" s="440"/>
      <c r="L49" s="440"/>
      <c r="M49" s="519">
        <v>118.23</v>
      </c>
      <c r="N49" s="428">
        <f t="shared" si="26"/>
        <v>0</v>
      </c>
      <c r="O49" s="440"/>
      <c r="P49" s="440"/>
      <c r="Q49" s="440"/>
      <c r="R49" s="440"/>
      <c r="S49" s="440"/>
      <c r="T49" s="440"/>
      <c r="U49" s="440"/>
      <c r="V49" s="440"/>
      <c r="W49" s="440"/>
      <c r="X49" s="440"/>
      <c r="Y49" s="440"/>
      <c r="Z49" s="440"/>
      <c r="AA49" s="435">
        <v>3.33</v>
      </c>
      <c r="AB49" s="434"/>
      <c r="AC49" s="436">
        <f t="shared" si="29"/>
        <v>0</v>
      </c>
      <c r="AD49" s="436">
        <f t="shared" si="30"/>
        <v>0</v>
      </c>
      <c r="AE49" s="436">
        <f t="shared" si="31"/>
        <v>0</v>
      </c>
      <c r="AF49" s="436">
        <f t="shared" si="32"/>
        <v>0</v>
      </c>
      <c r="AG49" s="436">
        <f t="shared" si="33"/>
        <v>0</v>
      </c>
      <c r="AH49" s="436">
        <f t="shared" si="34"/>
        <v>0</v>
      </c>
      <c r="AI49" s="47"/>
      <c r="AJ49" s="27"/>
      <c r="AK49" s="439">
        <f t="shared" si="27"/>
        <v>0</v>
      </c>
      <c r="AL49" s="47"/>
      <c r="AM49" s="47">
        <f t="shared" si="28"/>
        <v>0</v>
      </c>
      <c r="AN49" s="440"/>
      <c r="AO49" s="440"/>
      <c r="AP49" s="440"/>
      <c r="AQ49" s="441">
        <v>5</v>
      </c>
      <c r="AR49" s="440"/>
      <c r="AS49" s="440"/>
      <c r="AT49" s="440"/>
      <c r="AU49" s="440"/>
      <c r="AV49" s="440">
        <f>$N49*5</f>
        <v>0</v>
      </c>
      <c r="AW49" s="47"/>
      <c r="AX49" s="47"/>
      <c r="AY49" s="47"/>
      <c r="AZ49" s="47"/>
      <c r="BA49" s="47"/>
      <c r="BB49" s="47"/>
      <c r="BC49" s="47"/>
      <c r="BD49" s="47"/>
      <c r="BE49" s="47"/>
      <c r="BF49" s="47"/>
      <c r="BG49" s="444">
        <v>21001285</v>
      </c>
      <c r="BH49" s="47"/>
      <c r="BI49" s="47">
        <f t="shared" si="53"/>
        <v>0</v>
      </c>
      <c r="BJ49" s="47">
        <f t="shared" si="54"/>
        <v>0</v>
      </c>
      <c r="BK49" s="47">
        <f t="shared" si="55"/>
        <v>0</v>
      </c>
      <c r="BL49" s="47">
        <f t="shared" si="56"/>
        <v>0</v>
      </c>
      <c r="BM49" s="47">
        <f t="shared" si="57"/>
        <v>0</v>
      </c>
      <c r="BN49" s="47">
        <f t="shared" si="58"/>
        <v>0</v>
      </c>
      <c r="BO49" s="47"/>
    </row>
    <row r="50" spans="1:67">
      <c r="A50" s="441">
        <v>11332</v>
      </c>
      <c r="B50" s="425" t="s">
        <v>149</v>
      </c>
      <c r="C50" s="424" t="s">
        <v>150</v>
      </c>
      <c r="D50" s="521" t="s">
        <v>110</v>
      </c>
      <c r="E50" s="441">
        <v>6</v>
      </c>
      <c r="F50" s="440"/>
      <c r="G50" s="440"/>
      <c r="H50" s="440"/>
      <c r="I50" s="440"/>
      <c r="J50" s="440"/>
      <c r="K50" s="440">
        <v>6</v>
      </c>
      <c r="L50" s="440"/>
      <c r="M50" s="519">
        <v>218.70000000000002</v>
      </c>
      <c r="N50" s="428">
        <f t="shared" si="26"/>
        <v>0</v>
      </c>
      <c r="O50" s="440"/>
      <c r="P50" s="440"/>
      <c r="Q50" s="440"/>
      <c r="R50" s="440"/>
      <c r="S50" s="440"/>
      <c r="T50" s="440"/>
      <c r="U50" s="440"/>
      <c r="V50" s="440"/>
      <c r="W50" s="440"/>
      <c r="X50" s="440"/>
      <c r="Y50" s="440"/>
      <c r="Z50" s="440"/>
      <c r="AA50" s="435">
        <v>3.04</v>
      </c>
      <c r="AB50" s="434"/>
      <c r="AC50" s="436">
        <f t="shared" si="29"/>
        <v>0</v>
      </c>
      <c r="AD50" s="436">
        <f t="shared" si="30"/>
        <v>0</v>
      </c>
      <c r="AE50" s="436">
        <f t="shared" si="31"/>
        <v>0</v>
      </c>
      <c r="AF50" s="436">
        <f t="shared" si="32"/>
        <v>0</v>
      </c>
      <c r="AG50" s="436">
        <f t="shared" si="33"/>
        <v>0</v>
      </c>
      <c r="AH50" s="436">
        <f t="shared" si="34"/>
        <v>0</v>
      </c>
      <c r="AI50" s="47"/>
      <c r="AJ50" s="27"/>
      <c r="AK50" s="439">
        <f t="shared" si="27"/>
        <v>0</v>
      </c>
      <c r="AL50" s="47"/>
      <c r="AM50" s="47">
        <f t="shared" si="28"/>
        <v>0</v>
      </c>
      <c r="AN50" s="440"/>
      <c r="AO50" s="440"/>
      <c r="AP50" s="440"/>
      <c r="AQ50" s="441">
        <v>6</v>
      </c>
      <c r="AR50" s="440"/>
      <c r="AS50" s="440"/>
      <c r="AT50" s="440"/>
      <c r="AU50" s="440"/>
      <c r="AV50" s="440">
        <f>$N50*3</f>
        <v>0</v>
      </c>
      <c r="AW50" s="47">
        <f>$N50*3</f>
        <v>0</v>
      </c>
      <c r="AX50" s="47"/>
      <c r="AY50" s="47"/>
      <c r="AZ50" s="47"/>
      <c r="BA50" s="47"/>
      <c r="BB50" s="47"/>
      <c r="BC50" s="47"/>
      <c r="BD50" s="47"/>
      <c r="BE50" s="47"/>
      <c r="BF50" s="47"/>
      <c r="BG50" s="444">
        <v>21001286</v>
      </c>
      <c r="BH50" s="47"/>
      <c r="BI50" s="47">
        <f t="shared" si="53"/>
        <v>0</v>
      </c>
      <c r="BJ50" s="47">
        <f t="shared" si="54"/>
        <v>0</v>
      </c>
      <c r="BK50" s="47">
        <f t="shared" si="55"/>
        <v>0</v>
      </c>
      <c r="BL50" s="47">
        <f t="shared" si="56"/>
        <v>0</v>
      </c>
      <c r="BM50" s="47">
        <f t="shared" si="57"/>
        <v>0</v>
      </c>
      <c r="BN50" s="47">
        <f t="shared" si="58"/>
        <v>0</v>
      </c>
      <c r="BO50" s="47"/>
    </row>
    <row r="51" spans="1:67">
      <c r="A51" s="441">
        <v>11333</v>
      </c>
      <c r="B51" s="425" t="s">
        <v>151</v>
      </c>
      <c r="C51" s="424" t="s">
        <v>152</v>
      </c>
      <c r="D51" s="521" t="s">
        <v>110</v>
      </c>
      <c r="E51" s="441">
        <v>4</v>
      </c>
      <c r="F51" s="440"/>
      <c r="G51" s="440"/>
      <c r="H51" s="440"/>
      <c r="I51" s="440"/>
      <c r="J51" s="440"/>
      <c r="K51" s="440">
        <v>4</v>
      </c>
      <c r="L51" s="440"/>
      <c r="M51" s="519">
        <v>131.40360000000001</v>
      </c>
      <c r="N51" s="428">
        <f t="shared" si="26"/>
        <v>0</v>
      </c>
      <c r="O51" s="440"/>
      <c r="P51" s="440"/>
      <c r="Q51" s="440"/>
      <c r="R51" s="440"/>
      <c r="S51" s="440"/>
      <c r="T51" s="440"/>
      <c r="U51" s="440"/>
      <c r="V51" s="440"/>
      <c r="W51" s="440"/>
      <c r="X51" s="440"/>
      <c r="Y51" s="440"/>
      <c r="Z51" s="440"/>
      <c r="AA51" s="435">
        <v>1.78</v>
      </c>
      <c r="AB51" s="434"/>
      <c r="AC51" s="436">
        <f t="shared" si="29"/>
        <v>0</v>
      </c>
      <c r="AD51" s="436">
        <f t="shared" si="30"/>
        <v>0</v>
      </c>
      <c r="AE51" s="436">
        <f t="shared" si="31"/>
        <v>0</v>
      </c>
      <c r="AF51" s="436">
        <f t="shared" si="32"/>
        <v>0</v>
      </c>
      <c r="AG51" s="436">
        <f t="shared" si="33"/>
        <v>0</v>
      </c>
      <c r="AH51" s="436">
        <f t="shared" si="34"/>
        <v>0</v>
      </c>
      <c r="AI51" s="47"/>
      <c r="AJ51" s="27"/>
      <c r="AK51" s="439">
        <f t="shared" si="27"/>
        <v>0</v>
      </c>
      <c r="AL51" s="47"/>
      <c r="AM51" s="47">
        <f t="shared" si="28"/>
        <v>0</v>
      </c>
      <c r="AN51" s="440"/>
      <c r="AO51" s="440"/>
      <c r="AP51" s="440"/>
      <c r="AQ51" s="441">
        <v>4</v>
      </c>
      <c r="AR51" s="440"/>
      <c r="AS51" s="440"/>
      <c r="AT51" s="440"/>
      <c r="AU51" s="440"/>
      <c r="AV51" s="440"/>
      <c r="AW51" s="47">
        <f>$N51*4</f>
        <v>0</v>
      </c>
      <c r="AX51" s="47"/>
      <c r="AY51" s="47"/>
      <c r="AZ51" s="47"/>
      <c r="BA51" s="47"/>
      <c r="BB51" s="47"/>
      <c r="BC51" s="47"/>
      <c r="BD51" s="47"/>
      <c r="BE51" s="47"/>
      <c r="BF51" s="47"/>
      <c r="BG51" s="444">
        <v>21001287</v>
      </c>
      <c r="BH51" s="47"/>
      <c r="BI51" s="47">
        <f t="shared" si="53"/>
        <v>0</v>
      </c>
      <c r="BJ51" s="47">
        <f t="shared" si="54"/>
        <v>0</v>
      </c>
      <c r="BK51" s="47">
        <f t="shared" si="55"/>
        <v>0</v>
      </c>
      <c r="BL51" s="47">
        <f t="shared" si="56"/>
        <v>0</v>
      </c>
      <c r="BM51" s="47">
        <f t="shared" si="57"/>
        <v>0</v>
      </c>
      <c r="BN51" s="47">
        <f t="shared" si="58"/>
        <v>0</v>
      </c>
      <c r="BO51" s="47"/>
    </row>
    <row r="52" spans="1:67">
      <c r="A52" s="545">
        <v>12339</v>
      </c>
      <c r="B52" s="546" t="s">
        <v>153</v>
      </c>
      <c r="C52" s="424" t="s">
        <v>154</v>
      </c>
      <c r="D52" s="521" t="s">
        <v>110</v>
      </c>
      <c r="E52" s="441">
        <v>3</v>
      </c>
      <c r="F52" s="440"/>
      <c r="G52" s="440"/>
      <c r="H52" s="440"/>
      <c r="I52" s="440"/>
      <c r="J52" s="440"/>
      <c r="K52" s="440">
        <v>3</v>
      </c>
      <c r="L52" s="440"/>
      <c r="M52" s="519">
        <v>186.16</v>
      </c>
      <c r="N52" s="428">
        <f t="shared" si="26"/>
        <v>0</v>
      </c>
      <c r="O52" s="440"/>
      <c r="P52" s="440"/>
      <c r="Q52" s="440"/>
      <c r="R52" s="440"/>
      <c r="S52" s="440"/>
      <c r="T52" s="440"/>
      <c r="U52" s="440"/>
      <c r="V52" s="440"/>
      <c r="W52" s="440"/>
      <c r="X52" s="440"/>
      <c r="Y52" s="440"/>
      <c r="Z52" s="440"/>
      <c r="AA52" s="435">
        <v>3.57</v>
      </c>
      <c r="AB52" s="434"/>
      <c r="AC52" s="436">
        <f t="shared" si="29"/>
        <v>0</v>
      </c>
      <c r="AD52" s="436">
        <f t="shared" si="30"/>
        <v>0</v>
      </c>
      <c r="AE52" s="436">
        <f t="shared" si="31"/>
        <v>0</v>
      </c>
      <c r="AF52" s="436">
        <f t="shared" si="32"/>
        <v>0</v>
      </c>
      <c r="AG52" s="436">
        <f t="shared" si="33"/>
        <v>0</v>
      </c>
      <c r="AH52" s="436">
        <f t="shared" si="34"/>
        <v>0</v>
      </c>
      <c r="AI52" s="47"/>
      <c r="AJ52" s="27"/>
      <c r="AK52" s="439">
        <f t="shared" si="27"/>
        <v>0</v>
      </c>
      <c r="AL52" s="47"/>
      <c r="AM52" s="47">
        <f t="shared" si="28"/>
        <v>0</v>
      </c>
      <c r="AN52" s="440"/>
      <c r="AO52" s="440"/>
      <c r="AP52" s="440"/>
      <c r="AQ52" s="441">
        <v>3</v>
      </c>
      <c r="AR52" s="440"/>
      <c r="AS52" s="440"/>
      <c r="AT52" s="440"/>
      <c r="AU52" s="440">
        <f>$N52*1</f>
        <v>0</v>
      </c>
      <c r="AV52" s="440">
        <f>$N52*2</f>
        <v>0</v>
      </c>
      <c r="AW52" s="47"/>
      <c r="AX52" s="47"/>
      <c r="AY52" s="47"/>
      <c r="AZ52" s="47"/>
      <c r="BA52" s="47"/>
      <c r="BB52" s="47"/>
      <c r="BC52" s="47"/>
      <c r="BD52" s="47"/>
      <c r="BE52" s="47"/>
      <c r="BF52" s="47"/>
      <c r="BG52" s="444">
        <v>21001288</v>
      </c>
      <c r="BH52" s="47"/>
      <c r="BI52" s="47">
        <f t="shared" si="53"/>
        <v>0</v>
      </c>
      <c r="BJ52" s="47">
        <f t="shared" si="54"/>
        <v>0</v>
      </c>
      <c r="BK52" s="47">
        <f t="shared" si="55"/>
        <v>0</v>
      </c>
      <c r="BL52" s="47">
        <f t="shared" si="56"/>
        <v>0</v>
      </c>
      <c r="BM52" s="47">
        <f t="shared" si="57"/>
        <v>0</v>
      </c>
      <c r="BN52" s="47">
        <f t="shared" si="58"/>
        <v>0</v>
      </c>
      <c r="BO52" s="47"/>
    </row>
    <row r="53" spans="1:67">
      <c r="A53" s="545">
        <v>10329</v>
      </c>
      <c r="B53" s="546" t="s">
        <v>155</v>
      </c>
      <c r="C53" s="424" t="s">
        <v>156</v>
      </c>
      <c r="D53" s="520" t="s">
        <v>110</v>
      </c>
      <c r="E53" s="441">
        <v>3</v>
      </c>
      <c r="F53" s="440"/>
      <c r="G53" s="440"/>
      <c r="H53" s="440"/>
      <c r="I53" s="440"/>
      <c r="J53" s="440"/>
      <c r="K53" s="440">
        <v>3</v>
      </c>
      <c r="L53" s="440"/>
      <c r="M53" s="519">
        <v>162.06</v>
      </c>
      <c r="N53" s="428">
        <f t="shared" si="26"/>
        <v>0</v>
      </c>
      <c r="O53" s="440"/>
      <c r="P53" s="440"/>
      <c r="Q53" s="440"/>
      <c r="R53" s="440"/>
      <c r="S53" s="440"/>
      <c r="T53" s="440"/>
      <c r="U53" s="440"/>
      <c r="V53" s="440"/>
      <c r="W53" s="440"/>
      <c r="X53" s="440"/>
      <c r="Y53" s="440"/>
      <c r="Z53" s="440"/>
      <c r="AA53" s="435">
        <v>4.9000000000000004</v>
      </c>
      <c r="AB53" s="434"/>
      <c r="AC53" s="436">
        <f t="shared" si="29"/>
        <v>0</v>
      </c>
      <c r="AD53" s="436">
        <f t="shared" si="30"/>
        <v>0</v>
      </c>
      <c r="AE53" s="436">
        <f t="shared" si="31"/>
        <v>0</v>
      </c>
      <c r="AF53" s="436">
        <f t="shared" si="32"/>
        <v>0</v>
      </c>
      <c r="AG53" s="436">
        <f t="shared" si="33"/>
        <v>0</v>
      </c>
      <c r="AH53" s="436">
        <f t="shared" si="34"/>
        <v>0</v>
      </c>
      <c r="AI53" s="47"/>
      <c r="AJ53" s="27"/>
      <c r="AK53" s="439">
        <f t="shared" si="27"/>
        <v>0</v>
      </c>
      <c r="AL53" s="47"/>
      <c r="AM53" s="47">
        <f t="shared" si="28"/>
        <v>0</v>
      </c>
      <c r="AN53" s="440"/>
      <c r="AO53" s="440">
        <v>3</v>
      </c>
      <c r="AP53" s="440"/>
      <c r="AQ53" s="441"/>
      <c r="AR53" s="440"/>
      <c r="AS53" s="440"/>
      <c r="AT53" s="440"/>
      <c r="AU53" s="440"/>
      <c r="AV53" s="440">
        <f>$N53*1</f>
        <v>0</v>
      </c>
      <c r="AW53" s="47">
        <f>$N53*2</f>
        <v>0</v>
      </c>
      <c r="AX53" s="47"/>
      <c r="AY53" s="47"/>
      <c r="AZ53" s="47"/>
      <c r="BA53" s="47"/>
      <c r="BB53" s="47"/>
      <c r="BC53" s="47"/>
      <c r="BD53" s="47"/>
      <c r="BE53" s="47"/>
      <c r="BF53" s="47"/>
      <c r="BG53" s="444">
        <v>21001243</v>
      </c>
      <c r="BH53" s="47"/>
      <c r="BI53" s="47">
        <f t="shared" ref="BI53:BN53" si="59">$N53*AN53</f>
        <v>0</v>
      </c>
      <c r="BJ53" s="47">
        <f t="shared" si="59"/>
        <v>0</v>
      </c>
      <c r="BK53" s="47">
        <f t="shared" si="59"/>
        <v>0</v>
      </c>
      <c r="BL53" s="47">
        <f t="shared" si="59"/>
        <v>0</v>
      </c>
      <c r="BM53" s="47">
        <f t="shared" si="59"/>
        <v>0</v>
      </c>
      <c r="BN53" s="47">
        <f t="shared" si="59"/>
        <v>0</v>
      </c>
      <c r="BO53" s="47"/>
    </row>
    <row r="54" spans="1:67">
      <c r="A54" s="441">
        <v>11340</v>
      </c>
      <c r="B54" s="425" t="s">
        <v>778</v>
      </c>
      <c r="C54" s="424" t="s">
        <v>45</v>
      </c>
      <c r="D54" s="529" t="s">
        <v>779</v>
      </c>
      <c r="E54" s="441">
        <v>3</v>
      </c>
      <c r="F54" s="440"/>
      <c r="G54" s="440"/>
      <c r="H54" s="440"/>
      <c r="I54" s="440"/>
      <c r="J54" s="440"/>
      <c r="K54" s="440">
        <v>3</v>
      </c>
      <c r="L54" s="440"/>
      <c r="M54" s="519">
        <v>160.35</v>
      </c>
      <c r="N54" s="428">
        <f t="shared" si="26"/>
        <v>0</v>
      </c>
      <c r="O54" s="440"/>
      <c r="P54" s="440"/>
      <c r="Q54" s="440"/>
      <c r="R54" s="440"/>
      <c r="S54" s="440"/>
      <c r="T54" s="440"/>
      <c r="U54" s="440"/>
      <c r="V54" s="440"/>
      <c r="W54" s="440"/>
      <c r="X54" s="440"/>
      <c r="Y54" s="440"/>
      <c r="Z54" s="440"/>
      <c r="AA54" s="435">
        <v>2.6</v>
      </c>
      <c r="AB54" s="434"/>
      <c r="AC54" s="436">
        <f t="shared" si="29"/>
        <v>0</v>
      </c>
      <c r="AD54" s="436">
        <f t="shared" si="30"/>
        <v>0</v>
      </c>
      <c r="AE54" s="436">
        <f t="shared" si="31"/>
        <v>0</v>
      </c>
      <c r="AF54" s="436">
        <f t="shared" si="32"/>
        <v>0</v>
      </c>
      <c r="AG54" s="436">
        <f t="shared" si="33"/>
        <v>0</v>
      </c>
      <c r="AH54" s="436">
        <f t="shared" si="34"/>
        <v>0</v>
      </c>
      <c r="AI54" s="47"/>
      <c r="AJ54" s="27"/>
      <c r="AK54" s="439">
        <f t="shared" si="27"/>
        <v>0</v>
      </c>
      <c r="AL54" s="47"/>
      <c r="AM54" s="47">
        <f t="shared" si="28"/>
        <v>0</v>
      </c>
      <c r="AN54" s="440"/>
      <c r="AO54" s="440"/>
      <c r="AP54" s="440"/>
      <c r="AQ54" s="441"/>
      <c r="AR54" s="440"/>
      <c r="AS54" s="440"/>
      <c r="AT54" s="440"/>
      <c r="AU54" s="440"/>
      <c r="AV54" s="440"/>
      <c r="AW54" s="47"/>
      <c r="AX54" s="47"/>
      <c r="AY54" s="47"/>
      <c r="AZ54" s="47"/>
      <c r="BA54" s="47"/>
      <c r="BB54" s="47"/>
      <c r="BC54" s="47"/>
      <c r="BD54" s="47"/>
      <c r="BE54" s="47"/>
      <c r="BF54" s="47"/>
      <c r="BG54" s="444"/>
      <c r="BH54" s="47"/>
      <c r="BI54" s="47"/>
      <c r="BJ54" s="47"/>
      <c r="BK54" s="47"/>
      <c r="BL54" s="47"/>
      <c r="BM54" s="47"/>
      <c r="BN54" s="47"/>
      <c r="BO54" s="47"/>
    </row>
    <row r="55" spans="1:67">
      <c r="A55" s="545">
        <v>10342</v>
      </c>
      <c r="B55" s="546" t="s">
        <v>780</v>
      </c>
      <c r="C55" s="424" t="s">
        <v>783</v>
      </c>
      <c r="D55" s="529" t="s">
        <v>779</v>
      </c>
      <c r="E55" s="441">
        <v>10</v>
      </c>
      <c r="F55" s="440"/>
      <c r="G55" s="440">
        <v>10</v>
      </c>
      <c r="H55" s="440"/>
      <c r="I55" s="440"/>
      <c r="J55" s="440"/>
      <c r="K55" s="440"/>
      <c r="L55" s="440"/>
      <c r="M55" s="519">
        <v>139.38</v>
      </c>
      <c r="N55" s="428">
        <f t="shared" si="26"/>
        <v>0</v>
      </c>
      <c r="O55" s="440"/>
      <c r="P55" s="440"/>
      <c r="Q55" s="440"/>
      <c r="R55" s="440"/>
      <c r="S55" s="440"/>
      <c r="T55" s="440"/>
      <c r="U55" s="440"/>
      <c r="V55" s="440"/>
      <c r="W55" s="440"/>
      <c r="X55" s="440"/>
      <c r="Y55" s="440"/>
      <c r="Z55" s="440"/>
      <c r="AA55" s="435">
        <v>3.8</v>
      </c>
      <c r="AB55" s="434"/>
      <c r="AC55" s="436">
        <f t="shared" si="29"/>
        <v>0</v>
      </c>
      <c r="AD55" s="436">
        <f t="shared" si="30"/>
        <v>0</v>
      </c>
      <c r="AE55" s="436">
        <f t="shared" si="31"/>
        <v>0</v>
      </c>
      <c r="AF55" s="436">
        <f t="shared" si="32"/>
        <v>0</v>
      </c>
      <c r="AG55" s="436">
        <f t="shared" si="33"/>
        <v>0</v>
      </c>
      <c r="AH55" s="436">
        <f t="shared" si="34"/>
        <v>0</v>
      </c>
      <c r="AI55" s="47"/>
      <c r="AJ55" s="27"/>
      <c r="AK55" s="439">
        <f t="shared" si="27"/>
        <v>0</v>
      </c>
      <c r="AL55" s="47"/>
      <c r="AM55" s="47">
        <f t="shared" si="28"/>
        <v>0</v>
      </c>
      <c r="AN55" s="440"/>
      <c r="AO55" s="440"/>
      <c r="AP55" s="440"/>
      <c r="AQ55" s="441"/>
      <c r="AR55" s="440"/>
      <c r="AS55" s="440"/>
      <c r="AT55" s="440"/>
      <c r="AU55" s="440"/>
      <c r="AV55" s="440"/>
      <c r="AW55" s="47"/>
      <c r="AX55" s="47"/>
      <c r="AY55" s="47"/>
      <c r="AZ55" s="47"/>
      <c r="BA55" s="47"/>
      <c r="BB55" s="47"/>
      <c r="BC55" s="47"/>
      <c r="BD55" s="47"/>
      <c r="BE55" s="47"/>
      <c r="BF55" s="47"/>
      <c r="BG55" s="444"/>
      <c r="BH55" s="47"/>
      <c r="BI55" s="47"/>
      <c r="BJ55" s="47"/>
      <c r="BK55" s="47"/>
      <c r="BL55" s="47"/>
      <c r="BM55" s="47"/>
      <c r="BN55" s="47"/>
      <c r="BO55" s="47"/>
    </row>
    <row r="56" spans="1:67">
      <c r="A56" s="545">
        <v>11343</v>
      </c>
      <c r="B56" s="546" t="s">
        <v>781</v>
      </c>
      <c r="C56" s="424" t="s">
        <v>45</v>
      </c>
      <c r="D56" s="529" t="s">
        <v>779</v>
      </c>
      <c r="E56" s="441">
        <v>10</v>
      </c>
      <c r="F56" s="440"/>
      <c r="G56" s="440"/>
      <c r="H56" s="440">
        <v>10</v>
      </c>
      <c r="I56" s="440"/>
      <c r="J56" s="440"/>
      <c r="K56" s="440"/>
      <c r="L56" s="440"/>
      <c r="M56" s="519">
        <v>153.72</v>
      </c>
      <c r="N56" s="428">
        <f t="shared" si="26"/>
        <v>0</v>
      </c>
      <c r="O56" s="440"/>
      <c r="P56" s="440"/>
      <c r="Q56" s="440"/>
      <c r="R56" s="440"/>
      <c r="S56" s="440"/>
      <c r="T56" s="440"/>
      <c r="U56" s="440"/>
      <c r="V56" s="440"/>
      <c r="W56" s="440"/>
      <c r="X56" s="440"/>
      <c r="Y56" s="440"/>
      <c r="Z56" s="440"/>
      <c r="AA56" s="435">
        <v>4.4000000000000004</v>
      </c>
      <c r="AB56" s="434"/>
      <c r="AC56" s="436">
        <f t="shared" si="29"/>
        <v>0</v>
      </c>
      <c r="AD56" s="436">
        <f t="shared" si="30"/>
        <v>0</v>
      </c>
      <c r="AE56" s="436">
        <f t="shared" si="31"/>
        <v>0</v>
      </c>
      <c r="AF56" s="436">
        <f t="shared" si="32"/>
        <v>0</v>
      </c>
      <c r="AG56" s="436">
        <f t="shared" si="33"/>
        <v>0</v>
      </c>
      <c r="AH56" s="436">
        <f t="shared" si="34"/>
        <v>0</v>
      </c>
      <c r="AI56" s="47"/>
      <c r="AJ56" s="27"/>
      <c r="AK56" s="439">
        <f t="shared" si="27"/>
        <v>0</v>
      </c>
      <c r="AL56" s="47"/>
      <c r="AM56" s="47">
        <f t="shared" si="28"/>
        <v>0</v>
      </c>
      <c r="AN56" s="440"/>
      <c r="AO56" s="440"/>
      <c r="AP56" s="440"/>
      <c r="AQ56" s="441"/>
      <c r="AR56" s="440"/>
      <c r="AS56" s="440"/>
      <c r="AT56" s="440"/>
      <c r="AU56" s="440"/>
      <c r="AV56" s="440"/>
      <c r="AW56" s="47"/>
      <c r="AX56" s="47"/>
      <c r="AY56" s="47"/>
      <c r="AZ56" s="47"/>
      <c r="BA56" s="47"/>
      <c r="BB56" s="47"/>
      <c r="BC56" s="47"/>
      <c r="BD56" s="47"/>
      <c r="BE56" s="47"/>
      <c r="BF56" s="47"/>
      <c r="BG56" s="444"/>
      <c r="BH56" s="47"/>
      <c r="BI56" s="47"/>
      <c r="BJ56" s="47"/>
      <c r="BK56" s="47"/>
      <c r="BL56" s="47"/>
      <c r="BM56" s="47"/>
      <c r="BN56" s="47"/>
      <c r="BO56" s="47"/>
    </row>
    <row r="57" spans="1:67">
      <c r="A57" s="545">
        <v>10344</v>
      </c>
      <c r="B57" s="546" t="s">
        <v>782</v>
      </c>
      <c r="C57" s="424" t="s">
        <v>45</v>
      </c>
      <c r="D57" s="529" t="s">
        <v>779</v>
      </c>
      <c r="E57" s="441">
        <v>6</v>
      </c>
      <c r="F57" s="440"/>
      <c r="G57" s="440"/>
      <c r="H57" s="440"/>
      <c r="I57" s="440">
        <v>6</v>
      </c>
      <c r="J57" s="440"/>
      <c r="K57" s="440"/>
      <c r="L57" s="440"/>
      <c r="M57" s="519">
        <v>162.96</v>
      </c>
      <c r="N57" s="428">
        <f t="shared" si="26"/>
        <v>0</v>
      </c>
      <c r="O57" s="440"/>
      <c r="P57" s="440"/>
      <c r="Q57" s="440"/>
      <c r="R57" s="440"/>
      <c r="S57" s="440"/>
      <c r="T57" s="440"/>
      <c r="U57" s="440"/>
      <c r="V57" s="440"/>
      <c r="W57" s="440"/>
      <c r="X57" s="440"/>
      <c r="Y57" s="440"/>
      <c r="Z57" s="440"/>
      <c r="AA57" s="435">
        <v>5.2</v>
      </c>
      <c r="AB57" s="434"/>
      <c r="AC57" s="436">
        <f t="shared" si="29"/>
        <v>0</v>
      </c>
      <c r="AD57" s="436">
        <f t="shared" si="30"/>
        <v>0</v>
      </c>
      <c r="AE57" s="436">
        <f t="shared" si="31"/>
        <v>0</v>
      </c>
      <c r="AF57" s="436">
        <f t="shared" si="32"/>
        <v>0</v>
      </c>
      <c r="AG57" s="436">
        <f t="shared" si="33"/>
        <v>0</v>
      </c>
      <c r="AH57" s="436">
        <f t="shared" si="34"/>
        <v>0</v>
      </c>
      <c r="AI57" s="47"/>
      <c r="AJ57" s="27"/>
      <c r="AK57" s="439">
        <f t="shared" si="27"/>
        <v>0</v>
      </c>
      <c r="AL57" s="47"/>
      <c r="AM57" s="47">
        <f t="shared" si="28"/>
        <v>0</v>
      </c>
      <c r="AN57" s="440"/>
      <c r="AO57" s="440"/>
      <c r="AP57" s="440"/>
      <c r="AQ57" s="441"/>
      <c r="AR57" s="440"/>
      <c r="AS57" s="440"/>
      <c r="AT57" s="440"/>
      <c r="AU57" s="440"/>
      <c r="AV57" s="440"/>
      <c r="AW57" s="47"/>
      <c r="AX57" s="47"/>
      <c r="AY57" s="47"/>
      <c r="AZ57" s="47"/>
      <c r="BA57" s="47"/>
      <c r="BB57" s="47"/>
      <c r="BC57" s="47"/>
      <c r="BD57" s="47"/>
      <c r="BE57" s="47"/>
      <c r="BF57" s="47"/>
      <c r="BG57" s="444"/>
      <c r="BH57" s="47"/>
      <c r="BI57" s="47"/>
      <c r="BJ57" s="47"/>
      <c r="BK57" s="47"/>
      <c r="BL57" s="47"/>
      <c r="BM57" s="47"/>
      <c r="BN57" s="47"/>
      <c r="BO57" s="47"/>
    </row>
    <row r="58" spans="1:67" ht="15.6">
      <c r="A58" s="419"/>
      <c r="B58" s="420" t="s">
        <v>157</v>
      </c>
      <c r="C58" s="618"/>
      <c r="D58" s="619"/>
      <c r="E58" s="420"/>
      <c r="F58" s="420"/>
      <c r="G58" s="420"/>
      <c r="H58" s="420"/>
      <c r="I58" s="420"/>
      <c r="J58" s="420"/>
      <c r="K58" s="420"/>
      <c r="L58" s="420"/>
      <c r="M58" s="420"/>
      <c r="N58" s="420"/>
      <c r="O58" s="420"/>
      <c r="P58" s="420"/>
      <c r="Q58" s="420"/>
      <c r="R58" s="420"/>
      <c r="S58" s="420"/>
      <c r="T58" s="420"/>
      <c r="U58" s="420"/>
      <c r="V58" s="420"/>
      <c r="W58" s="420"/>
      <c r="X58" s="420"/>
      <c r="Y58" s="420"/>
      <c r="Z58" s="420"/>
      <c r="AA58" s="420"/>
      <c r="AB58" s="420"/>
      <c r="AC58" s="420"/>
      <c r="AD58" s="420"/>
      <c r="AE58" s="420"/>
      <c r="AF58" s="420"/>
      <c r="AG58" s="420"/>
      <c r="AH58" s="420"/>
      <c r="AI58" s="420"/>
      <c r="AJ58" s="420"/>
      <c r="AK58" s="420"/>
      <c r="AL58" s="420"/>
      <c r="AM58" s="420"/>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row>
    <row r="59" spans="1:67" ht="15.6">
      <c r="A59" s="548">
        <v>12290</v>
      </c>
      <c r="B59" s="455" t="s">
        <v>158</v>
      </c>
      <c r="C59" s="47" t="s">
        <v>42</v>
      </c>
      <c r="D59" s="427" t="s">
        <v>94</v>
      </c>
      <c r="E59" s="27">
        <v>5</v>
      </c>
      <c r="F59" s="27">
        <v>5</v>
      </c>
      <c r="G59" s="27"/>
      <c r="H59" s="27"/>
      <c r="I59" s="27"/>
      <c r="J59" s="27"/>
      <c r="K59" s="27"/>
      <c r="L59" s="27"/>
      <c r="M59" s="519">
        <v>26.88</v>
      </c>
      <c r="N59" s="428">
        <f t="shared" ref="N59:N73" si="60">SUM(O59:Z59)</f>
        <v>0</v>
      </c>
      <c r="O59" s="440"/>
      <c r="P59" s="440"/>
      <c r="Q59" s="440"/>
      <c r="R59" s="440"/>
      <c r="S59" s="440"/>
      <c r="T59" s="440"/>
      <c r="U59" s="523"/>
      <c r="V59" s="523"/>
      <c r="W59" s="523"/>
      <c r="X59" s="523"/>
      <c r="Y59" s="523"/>
      <c r="Z59" s="523"/>
      <c r="AA59" s="435">
        <v>0.156</v>
      </c>
      <c r="AB59" s="434"/>
      <c r="AC59" s="102">
        <f t="shared" ref="AC59:AC73" si="61">$N59*F59</f>
        <v>0</v>
      </c>
      <c r="AD59" s="102">
        <f t="shared" ref="AD59:AD73" si="62">$N59*G59</f>
        <v>0</v>
      </c>
      <c r="AE59" s="102">
        <f t="shared" ref="AE59:AE73" si="63">$N59*H59</f>
        <v>0</v>
      </c>
      <c r="AF59" s="102">
        <f t="shared" ref="AF59:AF73" si="64">$N59*I59</f>
        <v>0</v>
      </c>
      <c r="AG59" s="102">
        <f t="shared" ref="AG59:AG73" si="65">$N59*J59</f>
        <v>0</v>
      </c>
      <c r="AH59" s="102">
        <f t="shared" ref="AH59:AH73" si="66">$N59*K59</f>
        <v>0</v>
      </c>
      <c r="AI59" s="47"/>
      <c r="AJ59" s="27"/>
      <c r="AK59" s="170">
        <f t="shared" ref="AK59:AK73" si="67">AA59*N59</f>
        <v>0</v>
      </c>
      <c r="AM59" s="47">
        <f t="shared" ref="AM59:AM73" si="68">N59*M59</f>
        <v>0</v>
      </c>
      <c r="AN59" s="47">
        <v>5</v>
      </c>
      <c r="AO59" s="47"/>
      <c r="AP59" s="27"/>
      <c r="AQ59" s="47"/>
      <c r="AR59" s="47"/>
      <c r="AS59" s="47"/>
      <c r="AT59" s="47"/>
      <c r="AU59" s="47"/>
      <c r="AV59" s="47"/>
      <c r="AW59" s="47"/>
      <c r="AX59" s="47"/>
      <c r="AY59" s="47"/>
      <c r="AZ59" s="47"/>
      <c r="BA59" s="47">
        <f>$N59*11</f>
        <v>0</v>
      </c>
      <c r="BB59" s="47"/>
      <c r="BC59" s="47"/>
      <c r="BD59" s="47"/>
      <c r="BE59" s="47"/>
      <c r="BF59" s="47"/>
      <c r="BG59" s="47">
        <v>21001192</v>
      </c>
      <c r="BH59" s="47"/>
      <c r="BI59" s="47">
        <f t="shared" ref="BI59:BI73" si="69">$N59*AN59</f>
        <v>0</v>
      </c>
      <c r="BJ59" s="47">
        <f t="shared" ref="BJ59:BJ73" si="70">$N59*AO59</f>
        <v>0</v>
      </c>
      <c r="BK59" s="47">
        <f t="shared" ref="BK59:BK73" si="71">$N59*AP59</f>
        <v>0</v>
      </c>
      <c r="BL59" s="47">
        <f t="shared" ref="BL59:BL73" si="72">$N59*AQ59</f>
        <v>0</v>
      </c>
      <c r="BM59" s="47">
        <f t="shared" ref="BM59:BM73" si="73">$N59*AR59</f>
        <v>0</v>
      </c>
      <c r="BN59" s="47">
        <f t="shared" ref="BN59:BN73" si="74">$N59*AS59</f>
        <v>0</v>
      </c>
      <c r="BO59" s="47"/>
    </row>
    <row r="60" spans="1:67" ht="15.6">
      <c r="A60" s="545">
        <v>12291</v>
      </c>
      <c r="B60" s="455" t="s">
        <v>159</v>
      </c>
      <c r="C60" s="47" t="s">
        <v>160</v>
      </c>
      <c r="D60" s="427" t="s">
        <v>94</v>
      </c>
      <c r="E60" s="27">
        <v>10</v>
      </c>
      <c r="F60" s="27"/>
      <c r="G60" s="27"/>
      <c r="H60" s="27">
        <v>10</v>
      </c>
      <c r="I60" s="27"/>
      <c r="J60" s="27"/>
      <c r="K60" s="27"/>
      <c r="L60" s="27"/>
      <c r="M60" s="278">
        <v>102.93</v>
      </c>
      <c r="N60" s="428">
        <f t="shared" si="60"/>
        <v>0</v>
      </c>
      <c r="O60" s="440"/>
      <c r="P60" s="440"/>
      <c r="Q60" s="440"/>
      <c r="R60" s="440"/>
      <c r="S60" s="440"/>
      <c r="T60" s="440"/>
      <c r="U60" s="523"/>
      <c r="V60" s="523"/>
      <c r="W60" s="523"/>
      <c r="X60" s="523"/>
      <c r="Y60" s="523"/>
      <c r="Z60" s="523"/>
      <c r="AA60" s="435">
        <v>1.375</v>
      </c>
      <c r="AB60" s="434"/>
      <c r="AC60" s="102">
        <f t="shared" si="61"/>
        <v>0</v>
      </c>
      <c r="AD60" s="102">
        <f t="shared" si="62"/>
        <v>0</v>
      </c>
      <c r="AE60" s="102">
        <f t="shared" si="63"/>
        <v>0</v>
      </c>
      <c r="AF60" s="102">
        <f t="shared" si="64"/>
        <v>0</v>
      </c>
      <c r="AG60" s="102">
        <f t="shared" si="65"/>
        <v>0</v>
      </c>
      <c r="AH60" s="102">
        <f t="shared" si="66"/>
        <v>0</v>
      </c>
      <c r="AI60" s="47"/>
      <c r="AJ60" s="27"/>
      <c r="AK60" s="170">
        <f t="shared" si="67"/>
        <v>0</v>
      </c>
      <c r="AM60" s="47">
        <f t="shared" si="68"/>
        <v>0</v>
      </c>
      <c r="AN60" s="47"/>
      <c r="AO60" s="47"/>
      <c r="AP60" s="27"/>
      <c r="AQ60" s="47">
        <v>8</v>
      </c>
      <c r="AR60" s="47">
        <v>2</v>
      </c>
      <c r="AS60" s="47"/>
      <c r="AT60" s="47">
        <f>$N60*1</f>
        <v>0</v>
      </c>
      <c r="AU60" s="47">
        <f>$N60*1</f>
        <v>0</v>
      </c>
      <c r="AV60" s="47"/>
      <c r="AW60" s="47"/>
      <c r="AX60" s="47"/>
      <c r="AY60" s="47"/>
      <c r="AZ60" s="47"/>
      <c r="BA60" s="47"/>
      <c r="BB60" s="47"/>
      <c r="BC60" s="47"/>
      <c r="BD60" s="47"/>
      <c r="BE60" s="47"/>
      <c r="BF60" s="47"/>
      <c r="BG60" s="47">
        <v>21001193</v>
      </c>
      <c r="BH60" s="47"/>
      <c r="BI60" s="47">
        <f t="shared" si="69"/>
        <v>0</v>
      </c>
      <c r="BJ60" s="47">
        <f t="shared" si="70"/>
        <v>0</v>
      </c>
      <c r="BK60" s="47">
        <f t="shared" si="71"/>
        <v>0</v>
      </c>
      <c r="BL60" s="47">
        <f t="shared" si="72"/>
        <v>0</v>
      </c>
      <c r="BM60" s="47">
        <f t="shared" si="73"/>
        <v>0</v>
      </c>
      <c r="BN60" s="47">
        <f t="shared" si="74"/>
        <v>0</v>
      </c>
      <c r="BO60" s="47"/>
    </row>
    <row r="61" spans="1:67" ht="15.6">
      <c r="A61" s="545">
        <v>12292</v>
      </c>
      <c r="B61" s="455" t="s">
        <v>161</v>
      </c>
      <c r="C61" s="47" t="s">
        <v>45</v>
      </c>
      <c r="D61" s="427" t="s">
        <v>94</v>
      </c>
      <c r="E61" s="27">
        <v>7</v>
      </c>
      <c r="F61" s="27"/>
      <c r="G61" s="27"/>
      <c r="H61" s="27"/>
      <c r="I61" s="27">
        <v>7</v>
      </c>
      <c r="J61" s="27"/>
      <c r="K61" s="27"/>
      <c r="L61" s="27"/>
      <c r="M61" s="278">
        <v>248.01</v>
      </c>
      <c r="N61" s="428">
        <f t="shared" si="60"/>
        <v>0</v>
      </c>
      <c r="O61" s="440"/>
      <c r="P61" s="440"/>
      <c r="Q61" s="440"/>
      <c r="R61" s="440"/>
      <c r="S61" s="440"/>
      <c r="T61" s="440"/>
      <c r="U61" s="523"/>
      <c r="V61" s="523"/>
      <c r="W61" s="523"/>
      <c r="X61" s="523"/>
      <c r="Y61" s="523"/>
      <c r="Z61" s="523"/>
      <c r="AA61" s="435">
        <v>4.766</v>
      </c>
      <c r="AB61" s="434"/>
      <c r="AC61" s="102">
        <f t="shared" si="61"/>
        <v>0</v>
      </c>
      <c r="AD61" s="102">
        <f t="shared" si="62"/>
        <v>0</v>
      </c>
      <c r="AE61" s="102">
        <f t="shared" si="63"/>
        <v>0</v>
      </c>
      <c r="AF61" s="102">
        <f t="shared" si="64"/>
        <v>0</v>
      </c>
      <c r="AG61" s="102">
        <f t="shared" si="65"/>
        <v>0</v>
      </c>
      <c r="AH61" s="102">
        <f t="shared" si="66"/>
        <v>0</v>
      </c>
      <c r="AI61" s="47"/>
      <c r="AJ61" s="27"/>
      <c r="AK61" s="170">
        <f t="shared" si="67"/>
        <v>0</v>
      </c>
      <c r="AM61" s="47">
        <f t="shared" si="68"/>
        <v>0</v>
      </c>
      <c r="AN61" s="47"/>
      <c r="AO61" s="47"/>
      <c r="AP61" s="27"/>
      <c r="AQ61" s="47">
        <v>7</v>
      </c>
      <c r="AR61" s="47"/>
      <c r="AS61" s="47"/>
      <c r="AT61" s="47">
        <f>$N61*1</f>
        <v>0</v>
      </c>
      <c r="AU61" s="47">
        <f>$N61*5</f>
        <v>0</v>
      </c>
      <c r="AV61" s="47"/>
      <c r="AW61" s="47"/>
      <c r="AX61" s="47"/>
      <c r="AY61" s="47"/>
      <c r="AZ61" s="47"/>
      <c r="BA61" s="47"/>
      <c r="BB61" s="47"/>
      <c r="BC61" s="47"/>
      <c r="BD61" s="47"/>
      <c r="BE61" s="47"/>
      <c r="BF61" s="47"/>
      <c r="BG61" s="47">
        <v>21001194</v>
      </c>
      <c r="BH61" s="47"/>
      <c r="BI61" s="47">
        <f t="shared" si="69"/>
        <v>0</v>
      </c>
      <c r="BJ61" s="47">
        <f t="shared" si="70"/>
        <v>0</v>
      </c>
      <c r="BK61" s="47">
        <f t="shared" si="71"/>
        <v>0</v>
      </c>
      <c r="BL61" s="47">
        <f t="shared" si="72"/>
        <v>0</v>
      </c>
      <c r="BM61" s="47">
        <f t="shared" si="73"/>
        <v>0</v>
      </c>
      <c r="BN61" s="47">
        <f t="shared" si="74"/>
        <v>0</v>
      </c>
      <c r="BO61" s="47"/>
    </row>
    <row r="62" spans="1:67" ht="15.6">
      <c r="A62" s="27">
        <v>11293</v>
      </c>
      <c r="B62" s="47" t="s">
        <v>162</v>
      </c>
      <c r="C62" s="47" t="s">
        <v>160</v>
      </c>
      <c r="D62" s="427" t="s">
        <v>94</v>
      </c>
      <c r="E62" s="27">
        <v>7</v>
      </c>
      <c r="F62" s="27"/>
      <c r="G62" s="27"/>
      <c r="H62" s="27"/>
      <c r="I62" s="27">
        <v>1</v>
      </c>
      <c r="J62" s="27">
        <v>6</v>
      </c>
      <c r="K62" s="27"/>
      <c r="L62" s="27"/>
      <c r="M62" s="278">
        <v>242.1036</v>
      </c>
      <c r="N62" s="428">
        <f t="shared" si="60"/>
        <v>0</v>
      </c>
      <c r="O62" s="440"/>
      <c r="P62" s="440"/>
      <c r="Q62" s="440"/>
      <c r="R62" s="440"/>
      <c r="S62" s="440"/>
      <c r="T62" s="440"/>
      <c r="U62" s="523"/>
      <c r="V62" s="523"/>
      <c r="W62" s="523"/>
      <c r="X62" s="523"/>
      <c r="Y62" s="523"/>
      <c r="Z62" s="523"/>
      <c r="AA62" s="435">
        <v>3.1909999999999998</v>
      </c>
      <c r="AB62" s="434"/>
      <c r="AC62" s="102">
        <f t="shared" si="61"/>
        <v>0</v>
      </c>
      <c r="AD62" s="102">
        <f t="shared" si="62"/>
        <v>0</v>
      </c>
      <c r="AE62" s="102">
        <f t="shared" si="63"/>
        <v>0</v>
      </c>
      <c r="AF62" s="102">
        <f t="shared" si="64"/>
        <v>0</v>
      </c>
      <c r="AG62" s="102">
        <f t="shared" si="65"/>
        <v>0</v>
      </c>
      <c r="AH62" s="102">
        <f t="shared" si="66"/>
        <v>0</v>
      </c>
      <c r="AI62" s="47"/>
      <c r="AJ62" s="27"/>
      <c r="AK62" s="170">
        <f t="shared" si="67"/>
        <v>0</v>
      </c>
      <c r="AM62" s="47">
        <f t="shared" si="68"/>
        <v>0</v>
      </c>
      <c r="AN62" s="47"/>
      <c r="AO62" s="47"/>
      <c r="AP62" s="27"/>
      <c r="AQ62" s="47">
        <v>4</v>
      </c>
      <c r="AR62" s="47">
        <v>3</v>
      </c>
      <c r="AS62" s="47"/>
      <c r="AT62" s="47">
        <f>$N62*1</f>
        <v>0</v>
      </c>
      <c r="AU62" s="47"/>
      <c r="AV62" s="47">
        <f>$N62*4</f>
        <v>0</v>
      </c>
      <c r="AW62" s="47">
        <f>$N62*2</f>
        <v>0</v>
      </c>
      <c r="AX62" s="47"/>
      <c r="AY62" s="47"/>
      <c r="AZ62" s="47"/>
      <c r="BA62" s="47"/>
      <c r="BB62" s="47"/>
      <c r="BC62" s="47"/>
      <c r="BD62" s="47"/>
      <c r="BE62" s="47"/>
      <c r="BF62" s="47"/>
      <c r="BG62" s="47">
        <v>21001210</v>
      </c>
      <c r="BH62" s="47"/>
      <c r="BI62" s="47">
        <f t="shared" si="69"/>
        <v>0</v>
      </c>
      <c r="BJ62" s="47">
        <f t="shared" si="70"/>
        <v>0</v>
      </c>
      <c r="BK62" s="47">
        <f t="shared" si="71"/>
        <v>0</v>
      </c>
      <c r="BL62" s="47">
        <f t="shared" si="72"/>
        <v>0</v>
      </c>
      <c r="BM62" s="47">
        <f t="shared" si="73"/>
        <v>0</v>
      </c>
      <c r="BN62" s="47">
        <f t="shared" si="74"/>
        <v>0</v>
      </c>
      <c r="BO62" s="47"/>
    </row>
    <row r="63" spans="1:67" ht="15.6">
      <c r="A63" s="545">
        <v>11294</v>
      </c>
      <c r="B63" s="455" t="s">
        <v>163</v>
      </c>
      <c r="C63" s="47" t="s">
        <v>45</v>
      </c>
      <c r="D63" s="427" t="s">
        <v>94</v>
      </c>
      <c r="E63" s="27">
        <v>4</v>
      </c>
      <c r="F63" s="27"/>
      <c r="G63" s="27"/>
      <c r="H63" s="27"/>
      <c r="I63" s="27"/>
      <c r="J63" s="27">
        <v>4</v>
      </c>
      <c r="K63" s="27"/>
      <c r="L63" s="27"/>
      <c r="M63" s="278">
        <v>154.65</v>
      </c>
      <c r="N63" s="428">
        <f t="shared" si="60"/>
        <v>0</v>
      </c>
      <c r="O63" s="440"/>
      <c r="P63" s="440"/>
      <c r="Q63" s="440"/>
      <c r="R63" s="440"/>
      <c r="S63" s="440"/>
      <c r="T63" s="440"/>
      <c r="U63" s="523"/>
      <c r="V63" s="523"/>
      <c r="W63" s="523"/>
      <c r="X63" s="523"/>
      <c r="Y63" s="523"/>
      <c r="Z63" s="523"/>
      <c r="AA63" s="435">
        <v>1.718</v>
      </c>
      <c r="AB63" s="434"/>
      <c r="AC63" s="102">
        <f t="shared" si="61"/>
        <v>0</v>
      </c>
      <c r="AD63" s="102">
        <f t="shared" si="62"/>
        <v>0</v>
      </c>
      <c r="AE63" s="102">
        <f t="shared" si="63"/>
        <v>0</v>
      </c>
      <c r="AF63" s="102">
        <f t="shared" si="64"/>
        <v>0</v>
      </c>
      <c r="AG63" s="102">
        <f t="shared" si="65"/>
        <v>0</v>
      </c>
      <c r="AH63" s="102">
        <f t="shared" si="66"/>
        <v>0</v>
      </c>
      <c r="AI63" s="47"/>
      <c r="AJ63" s="27"/>
      <c r="AK63" s="170">
        <f t="shared" si="67"/>
        <v>0</v>
      </c>
      <c r="AM63" s="47">
        <f t="shared" si="68"/>
        <v>0</v>
      </c>
      <c r="AN63" s="47"/>
      <c r="AO63" s="47"/>
      <c r="AP63" s="27"/>
      <c r="AQ63" s="27">
        <v>4</v>
      </c>
      <c r="AR63" s="47"/>
      <c r="AS63" s="47"/>
      <c r="AT63" s="47"/>
      <c r="AU63" s="47"/>
      <c r="AV63" s="47">
        <f>$N63*3</f>
        <v>0</v>
      </c>
      <c r="AW63" s="47">
        <f>$N63*1</f>
        <v>0</v>
      </c>
      <c r="AX63" s="47"/>
      <c r="AY63" s="47"/>
      <c r="AZ63" s="47"/>
      <c r="BA63" s="47"/>
      <c r="BB63" s="47"/>
      <c r="BC63" s="47"/>
      <c r="BD63" s="47"/>
      <c r="BE63" s="47"/>
      <c r="BF63" s="47"/>
      <c r="BG63" s="47">
        <v>21001211</v>
      </c>
      <c r="BH63" s="47"/>
      <c r="BI63" s="47">
        <f t="shared" si="69"/>
        <v>0</v>
      </c>
      <c r="BJ63" s="47">
        <f t="shared" si="70"/>
        <v>0</v>
      </c>
      <c r="BK63" s="47">
        <f t="shared" si="71"/>
        <v>0</v>
      </c>
      <c r="BL63" s="47">
        <f t="shared" si="72"/>
        <v>0</v>
      </c>
      <c r="BM63" s="47">
        <f t="shared" si="73"/>
        <v>0</v>
      </c>
      <c r="BN63" s="47">
        <f t="shared" si="74"/>
        <v>0</v>
      </c>
      <c r="BO63" s="47"/>
    </row>
    <row r="64" spans="1:67" ht="15.6">
      <c r="A64" s="27">
        <v>11295</v>
      </c>
      <c r="B64" s="47" t="s">
        <v>164</v>
      </c>
      <c r="C64" s="47" t="s">
        <v>45</v>
      </c>
      <c r="D64" s="427" t="s">
        <v>94</v>
      </c>
      <c r="E64" s="27">
        <v>2</v>
      </c>
      <c r="F64" s="27"/>
      <c r="G64" s="27"/>
      <c r="H64" s="27"/>
      <c r="I64" s="27"/>
      <c r="J64" s="27"/>
      <c r="K64" s="27">
        <v>2</v>
      </c>
      <c r="L64" s="27"/>
      <c r="M64" s="278">
        <v>106.19640000000001</v>
      </c>
      <c r="N64" s="428">
        <f t="shared" si="60"/>
        <v>0</v>
      </c>
      <c r="O64" s="440"/>
      <c r="P64" s="440"/>
      <c r="Q64" s="440"/>
      <c r="R64" s="440"/>
      <c r="S64" s="440"/>
      <c r="T64" s="440"/>
      <c r="U64" s="523"/>
      <c r="V64" s="523"/>
      <c r="W64" s="523"/>
      <c r="X64" s="523"/>
      <c r="Y64" s="523"/>
      <c r="Z64" s="523"/>
      <c r="AA64" s="435">
        <v>1.8</v>
      </c>
      <c r="AB64" s="434"/>
      <c r="AC64" s="102">
        <f t="shared" si="61"/>
        <v>0</v>
      </c>
      <c r="AD64" s="102">
        <f t="shared" si="62"/>
        <v>0</v>
      </c>
      <c r="AE64" s="102">
        <f t="shared" si="63"/>
        <v>0</v>
      </c>
      <c r="AF64" s="102">
        <f t="shared" si="64"/>
        <v>0</v>
      </c>
      <c r="AG64" s="102">
        <f t="shared" si="65"/>
        <v>0</v>
      </c>
      <c r="AH64" s="102">
        <f t="shared" si="66"/>
        <v>0</v>
      </c>
      <c r="AI64" s="47"/>
      <c r="AJ64" s="27"/>
      <c r="AK64" s="170">
        <f t="shared" si="67"/>
        <v>0</v>
      </c>
      <c r="AM64" s="47">
        <f t="shared" si="68"/>
        <v>0</v>
      </c>
      <c r="AN64" s="47"/>
      <c r="AO64" s="47"/>
      <c r="AP64" s="27"/>
      <c r="AQ64" s="27">
        <v>2</v>
      </c>
      <c r="AR64" s="47"/>
      <c r="AS64" s="47"/>
      <c r="AT64" s="47"/>
      <c r="AU64" s="47"/>
      <c r="AV64" s="47"/>
      <c r="AW64" s="47">
        <f>$N64*2</f>
        <v>0</v>
      </c>
      <c r="AX64" s="47"/>
      <c r="AY64" s="47"/>
      <c r="AZ64" s="47"/>
      <c r="BA64" s="47"/>
      <c r="BB64" s="47"/>
      <c r="BC64" s="47"/>
      <c r="BD64" s="47"/>
      <c r="BE64" s="47"/>
      <c r="BF64" s="47"/>
      <c r="BG64" s="47">
        <v>21001195</v>
      </c>
      <c r="BH64" s="47"/>
      <c r="BI64" s="47">
        <f t="shared" si="69"/>
        <v>0</v>
      </c>
      <c r="BJ64" s="47">
        <f t="shared" si="70"/>
        <v>0</v>
      </c>
      <c r="BK64" s="47">
        <f t="shared" si="71"/>
        <v>0</v>
      </c>
      <c r="BL64" s="47">
        <f t="shared" si="72"/>
        <v>0</v>
      </c>
      <c r="BM64" s="47">
        <f t="shared" si="73"/>
        <v>0</v>
      </c>
      <c r="BN64" s="47">
        <f t="shared" si="74"/>
        <v>0</v>
      </c>
      <c r="BO64" s="47"/>
    </row>
    <row r="65" spans="1:67" ht="15.6">
      <c r="A65" s="27">
        <v>11296</v>
      </c>
      <c r="B65" s="47" t="s">
        <v>165</v>
      </c>
      <c r="C65" s="47" t="s">
        <v>45</v>
      </c>
      <c r="D65" s="427" t="s">
        <v>94</v>
      </c>
      <c r="E65" s="27">
        <v>2</v>
      </c>
      <c r="F65" s="27"/>
      <c r="G65" s="27"/>
      <c r="H65" s="27"/>
      <c r="I65" s="27"/>
      <c r="J65" s="27"/>
      <c r="K65" s="27">
        <v>2</v>
      </c>
      <c r="L65" s="27"/>
      <c r="M65" s="278">
        <v>105.30000000000001</v>
      </c>
      <c r="N65" s="428">
        <f t="shared" si="60"/>
        <v>0</v>
      </c>
      <c r="O65" s="440"/>
      <c r="P65" s="440"/>
      <c r="Q65" s="440"/>
      <c r="R65" s="440"/>
      <c r="S65" s="440"/>
      <c r="T65" s="440"/>
      <c r="U65" s="523"/>
      <c r="V65" s="523"/>
      <c r="W65" s="523"/>
      <c r="X65" s="523"/>
      <c r="Y65" s="523"/>
      <c r="Z65" s="523"/>
      <c r="AA65" s="435">
        <v>2.0449999999999999</v>
      </c>
      <c r="AB65" s="434"/>
      <c r="AC65" s="102">
        <f t="shared" si="61"/>
        <v>0</v>
      </c>
      <c r="AD65" s="102">
        <f t="shared" si="62"/>
        <v>0</v>
      </c>
      <c r="AE65" s="102">
        <f t="shared" si="63"/>
        <v>0</v>
      </c>
      <c r="AF65" s="102">
        <f t="shared" si="64"/>
        <v>0</v>
      </c>
      <c r="AG65" s="102">
        <f t="shared" si="65"/>
        <v>0</v>
      </c>
      <c r="AH65" s="102">
        <f t="shared" si="66"/>
        <v>0</v>
      </c>
      <c r="AI65" s="47"/>
      <c r="AJ65" s="27"/>
      <c r="AK65" s="170">
        <f t="shared" si="67"/>
        <v>0</v>
      </c>
      <c r="AM65" s="47">
        <f t="shared" si="68"/>
        <v>0</v>
      </c>
      <c r="AN65" s="47"/>
      <c r="AO65" s="47"/>
      <c r="AP65" s="27"/>
      <c r="AQ65" s="27">
        <v>2</v>
      </c>
      <c r="AR65" s="47"/>
      <c r="AS65" s="47"/>
      <c r="AT65" s="47"/>
      <c r="AU65" s="47"/>
      <c r="AV65" s="47">
        <f>$N65*1</f>
        <v>0</v>
      </c>
      <c r="AW65" s="47">
        <f>$N65*1</f>
        <v>0</v>
      </c>
      <c r="AX65" s="47"/>
      <c r="AY65" s="47"/>
      <c r="AZ65" s="47"/>
      <c r="BA65" s="47"/>
      <c r="BB65" s="47"/>
      <c r="BC65" s="47"/>
      <c r="BD65" s="47"/>
      <c r="BE65" s="47"/>
      <c r="BF65" s="47"/>
      <c r="BG65" s="47">
        <v>21001196</v>
      </c>
      <c r="BH65" s="47"/>
      <c r="BI65" s="47">
        <f t="shared" si="69"/>
        <v>0</v>
      </c>
      <c r="BJ65" s="47">
        <f t="shared" si="70"/>
        <v>0</v>
      </c>
      <c r="BK65" s="47">
        <f t="shared" si="71"/>
        <v>0</v>
      </c>
      <c r="BL65" s="47">
        <f t="shared" si="72"/>
        <v>0</v>
      </c>
      <c r="BM65" s="47">
        <f t="shared" si="73"/>
        <v>0</v>
      </c>
      <c r="BN65" s="47">
        <f t="shared" si="74"/>
        <v>0</v>
      </c>
      <c r="BO65" s="47"/>
    </row>
    <row r="66" spans="1:67" ht="15.6">
      <c r="A66" s="27">
        <v>11297</v>
      </c>
      <c r="B66" s="47" t="s">
        <v>166</v>
      </c>
      <c r="C66" s="47" t="s">
        <v>45</v>
      </c>
      <c r="D66" s="427" t="s">
        <v>94</v>
      </c>
      <c r="E66" s="27">
        <v>2</v>
      </c>
      <c r="F66" s="27"/>
      <c r="G66" s="27"/>
      <c r="H66" s="27"/>
      <c r="I66" s="27"/>
      <c r="J66" s="27"/>
      <c r="K66" s="27">
        <v>2</v>
      </c>
      <c r="L66" s="27"/>
      <c r="M66" s="278">
        <v>100.79640000000001</v>
      </c>
      <c r="N66" s="428">
        <f t="shared" si="60"/>
        <v>0</v>
      </c>
      <c r="O66" s="440"/>
      <c r="P66" s="440"/>
      <c r="Q66" s="440"/>
      <c r="R66" s="440"/>
      <c r="S66" s="440"/>
      <c r="T66" s="440"/>
      <c r="U66" s="523"/>
      <c r="V66" s="523"/>
      <c r="W66" s="523"/>
      <c r="X66" s="523"/>
      <c r="Y66" s="523"/>
      <c r="Z66" s="523"/>
      <c r="AA66" s="435">
        <v>1.9570000000000001</v>
      </c>
      <c r="AB66" s="434"/>
      <c r="AC66" s="102">
        <f t="shared" si="61"/>
        <v>0</v>
      </c>
      <c r="AD66" s="102">
        <f t="shared" si="62"/>
        <v>0</v>
      </c>
      <c r="AE66" s="102">
        <f t="shared" si="63"/>
        <v>0</v>
      </c>
      <c r="AF66" s="102">
        <f t="shared" si="64"/>
        <v>0</v>
      </c>
      <c r="AG66" s="102">
        <f t="shared" si="65"/>
        <v>0</v>
      </c>
      <c r="AH66" s="102">
        <f t="shared" si="66"/>
        <v>0</v>
      </c>
      <c r="AI66" s="47"/>
      <c r="AJ66" s="27"/>
      <c r="AK66" s="170">
        <f t="shared" si="67"/>
        <v>0</v>
      </c>
      <c r="AM66" s="47">
        <f t="shared" si="68"/>
        <v>0</v>
      </c>
      <c r="AN66" s="47"/>
      <c r="AO66" s="47"/>
      <c r="AP66" s="27"/>
      <c r="AQ66" s="27">
        <v>2</v>
      </c>
      <c r="AR66" s="47"/>
      <c r="AS66" s="47"/>
      <c r="AT66" s="47"/>
      <c r="AU66" s="47"/>
      <c r="AV66" s="47">
        <f>$N66*2</f>
        <v>0</v>
      </c>
      <c r="AW66" s="47"/>
      <c r="AX66" s="47"/>
      <c r="AY66" s="47"/>
      <c r="AZ66" s="47"/>
      <c r="BA66" s="47"/>
      <c r="BB66" s="47"/>
      <c r="BC66" s="47"/>
      <c r="BD66" s="47"/>
      <c r="BE66" s="47"/>
      <c r="BF66" s="47"/>
      <c r="BG66" s="47">
        <v>21001197</v>
      </c>
      <c r="BH66" s="47"/>
      <c r="BI66" s="47">
        <f t="shared" si="69"/>
        <v>0</v>
      </c>
      <c r="BJ66" s="47">
        <f t="shared" si="70"/>
        <v>0</v>
      </c>
      <c r="BK66" s="47">
        <f t="shared" si="71"/>
        <v>0</v>
      </c>
      <c r="BL66" s="47">
        <f t="shared" si="72"/>
        <v>0</v>
      </c>
      <c r="BM66" s="47">
        <f t="shared" si="73"/>
        <v>0</v>
      </c>
      <c r="BN66" s="47">
        <f t="shared" si="74"/>
        <v>0</v>
      </c>
      <c r="BO66" s="47"/>
    </row>
    <row r="67" spans="1:67" ht="15.6">
      <c r="A67" s="27">
        <v>11298</v>
      </c>
      <c r="B67" s="47" t="s">
        <v>167</v>
      </c>
      <c r="C67" s="47" t="s">
        <v>168</v>
      </c>
      <c r="D67" s="427" t="s">
        <v>94</v>
      </c>
      <c r="E67" s="27">
        <v>2</v>
      </c>
      <c r="F67" s="27"/>
      <c r="G67" s="27"/>
      <c r="H67" s="27"/>
      <c r="I67" s="27"/>
      <c r="J67" s="27"/>
      <c r="K67" s="27">
        <v>2</v>
      </c>
      <c r="L67" s="27"/>
      <c r="M67" s="278">
        <v>110.7</v>
      </c>
      <c r="N67" s="428">
        <f t="shared" si="60"/>
        <v>0</v>
      </c>
      <c r="O67" s="440"/>
      <c r="P67" s="440"/>
      <c r="Q67" s="440"/>
      <c r="R67" s="440"/>
      <c r="S67" s="440"/>
      <c r="T67" s="440"/>
      <c r="U67" s="523"/>
      <c r="V67" s="523"/>
      <c r="W67" s="523"/>
      <c r="X67" s="523"/>
      <c r="Y67" s="523"/>
      <c r="Z67" s="523"/>
      <c r="AA67" s="435">
        <v>2.2389999999999999</v>
      </c>
      <c r="AB67" s="434"/>
      <c r="AC67" s="102">
        <f t="shared" si="61"/>
        <v>0</v>
      </c>
      <c r="AD67" s="102">
        <f t="shared" si="62"/>
        <v>0</v>
      </c>
      <c r="AE67" s="102">
        <f t="shared" si="63"/>
        <v>0</v>
      </c>
      <c r="AF67" s="102">
        <f t="shared" si="64"/>
        <v>0</v>
      </c>
      <c r="AG67" s="102">
        <f t="shared" si="65"/>
        <v>0</v>
      </c>
      <c r="AH67" s="102">
        <f t="shared" si="66"/>
        <v>0</v>
      </c>
      <c r="AI67" s="47"/>
      <c r="AJ67" s="27"/>
      <c r="AK67" s="170">
        <f t="shared" si="67"/>
        <v>0</v>
      </c>
      <c r="AM67" s="47">
        <f t="shared" si="68"/>
        <v>0</v>
      </c>
      <c r="AN67" s="47"/>
      <c r="AO67" s="47"/>
      <c r="AP67" s="27"/>
      <c r="AQ67" s="47">
        <v>1</v>
      </c>
      <c r="AR67" s="47"/>
      <c r="AS67" s="47">
        <v>1</v>
      </c>
      <c r="AT67" s="47"/>
      <c r="AU67" s="47"/>
      <c r="AV67" s="47">
        <f>$N67*1</f>
        <v>0</v>
      </c>
      <c r="AW67" s="47">
        <f>$N67*1</f>
        <v>0</v>
      </c>
      <c r="AX67" s="47"/>
      <c r="AY67" s="47"/>
      <c r="AZ67" s="47"/>
      <c r="BA67" s="47"/>
      <c r="BB67" s="47"/>
      <c r="BC67" s="47"/>
      <c r="BD67" s="47"/>
      <c r="BE67" s="47"/>
      <c r="BF67" s="47"/>
      <c r="BG67" s="47">
        <v>21001199</v>
      </c>
      <c r="BH67" s="47"/>
      <c r="BI67" s="47">
        <f t="shared" si="69"/>
        <v>0</v>
      </c>
      <c r="BJ67" s="47">
        <f t="shared" si="70"/>
        <v>0</v>
      </c>
      <c r="BK67" s="47">
        <f t="shared" si="71"/>
        <v>0</v>
      </c>
      <c r="BL67" s="47">
        <f t="shared" si="72"/>
        <v>0</v>
      </c>
      <c r="BM67" s="47">
        <f t="shared" si="73"/>
        <v>0</v>
      </c>
      <c r="BN67" s="47">
        <f t="shared" si="74"/>
        <v>0</v>
      </c>
      <c r="BO67" s="47"/>
    </row>
    <row r="68" spans="1:67" ht="15.6">
      <c r="A68" s="27">
        <v>11299</v>
      </c>
      <c r="B68" s="47" t="s">
        <v>169</v>
      </c>
      <c r="C68" s="47" t="s">
        <v>160</v>
      </c>
      <c r="D68" s="427" t="s">
        <v>94</v>
      </c>
      <c r="E68" s="27">
        <v>1</v>
      </c>
      <c r="F68" s="27"/>
      <c r="G68" s="27"/>
      <c r="H68" s="27"/>
      <c r="I68" s="27"/>
      <c r="J68" s="27"/>
      <c r="K68" s="27"/>
      <c r="L68" s="27">
        <v>1</v>
      </c>
      <c r="M68" s="278">
        <v>84.596400000000003</v>
      </c>
      <c r="N68" s="428">
        <f t="shared" si="60"/>
        <v>0</v>
      </c>
      <c r="O68" s="440"/>
      <c r="P68" s="440"/>
      <c r="Q68" s="440"/>
      <c r="R68" s="440"/>
      <c r="S68" s="440"/>
      <c r="T68" s="440"/>
      <c r="U68" s="523"/>
      <c r="V68" s="523"/>
      <c r="W68" s="523"/>
      <c r="X68" s="523"/>
      <c r="Y68" s="523"/>
      <c r="Z68" s="523"/>
      <c r="AA68" s="435">
        <v>1.8959999999999999</v>
      </c>
      <c r="AB68" s="434"/>
      <c r="AC68" s="102">
        <f t="shared" si="61"/>
        <v>0</v>
      </c>
      <c r="AD68" s="102">
        <f t="shared" si="62"/>
        <v>0</v>
      </c>
      <c r="AE68" s="102">
        <f t="shared" si="63"/>
        <v>0</v>
      </c>
      <c r="AF68" s="102">
        <f t="shared" si="64"/>
        <v>0</v>
      </c>
      <c r="AG68" s="102">
        <f t="shared" si="65"/>
        <v>0</v>
      </c>
      <c r="AH68" s="102">
        <f t="shared" si="66"/>
        <v>0</v>
      </c>
      <c r="AI68" s="102">
        <f t="shared" ref="AI68:AI73" si="75">$N68*L68</f>
        <v>0</v>
      </c>
      <c r="AJ68" s="27"/>
      <c r="AK68" s="170">
        <f t="shared" si="67"/>
        <v>0</v>
      </c>
      <c r="AM68" s="47">
        <f t="shared" si="68"/>
        <v>0</v>
      </c>
      <c r="AN68" s="47"/>
      <c r="AO68" s="47"/>
      <c r="AP68" s="27"/>
      <c r="AQ68" s="47"/>
      <c r="AR68" s="47">
        <v>1</v>
      </c>
      <c r="AS68" s="47"/>
      <c r="AT68" s="47"/>
      <c r="AU68" s="47"/>
      <c r="AV68" s="47">
        <f>$N68*1</f>
        <v>0</v>
      </c>
      <c r="AW68" s="47"/>
      <c r="AX68" s="47"/>
      <c r="AY68" s="47"/>
      <c r="AZ68" s="47"/>
      <c r="BA68" s="47"/>
      <c r="BB68" s="47"/>
      <c r="BC68" s="47"/>
      <c r="BD68" s="47"/>
      <c r="BE68" s="47"/>
      <c r="BF68" s="47"/>
      <c r="BG68" s="47">
        <v>21001201</v>
      </c>
      <c r="BH68" s="47"/>
      <c r="BI68" s="47">
        <f t="shared" si="69"/>
        <v>0</v>
      </c>
      <c r="BJ68" s="47">
        <f t="shared" si="70"/>
        <v>0</v>
      </c>
      <c r="BK68" s="47">
        <f t="shared" si="71"/>
        <v>0</v>
      </c>
      <c r="BL68" s="47">
        <f t="shared" si="72"/>
        <v>0</v>
      </c>
      <c r="BM68" s="47">
        <f t="shared" si="73"/>
        <v>0</v>
      </c>
      <c r="BN68" s="47">
        <f t="shared" si="74"/>
        <v>0</v>
      </c>
      <c r="BO68" s="47"/>
    </row>
    <row r="69" spans="1:67" ht="15.6">
      <c r="A69" s="27">
        <v>11300</v>
      </c>
      <c r="B69" s="47" t="s">
        <v>170</v>
      </c>
      <c r="C69" s="47" t="s">
        <v>160</v>
      </c>
      <c r="D69" s="427" t="s">
        <v>94</v>
      </c>
      <c r="E69" s="27">
        <v>1</v>
      </c>
      <c r="F69" s="27"/>
      <c r="G69" s="27"/>
      <c r="H69" s="27"/>
      <c r="I69" s="27"/>
      <c r="J69" s="27"/>
      <c r="K69" s="27"/>
      <c r="L69" s="27">
        <v>1</v>
      </c>
      <c r="M69" s="278">
        <v>76.496400000000008</v>
      </c>
      <c r="N69" s="428">
        <f t="shared" si="60"/>
        <v>0</v>
      </c>
      <c r="O69" s="440"/>
      <c r="P69" s="440"/>
      <c r="Q69" s="440"/>
      <c r="R69" s="440"/>
      <c r="S69" s="440"/>
      <c r="T69" s="440"/>
      <c r="U69" s="523"/>
      <c r="V69" s="523"/>
      <c r="W69" s="523"/>
      <c r="X69" s="523"/>
      <c r="Y69" s="523"/>
      <c r="Z69" s="523"/>
      <c r="AA69" s="435">
        <v>1.1779999999999999</v>
      </c>
      <c r="AB69" s="434"/>
      <c r="AC69" s="102">
        <f t="shared" si="61"/>
        <v>0</v>
      </c>
      <c r="AD69" s="102">
        <f t="shared" si="62"/>
        <v>0</v>
      </c>
      <c r="AE69" s="102">
        <f t="shared" si="63"/>
        <v>0</v>
      </c>
      <c r="AF69" s="102">
        <f t="shared" si="64"/>
        <v>0</v>
      </c>
      <c r="AG69" s="102">
        <f t="shared" si="65"/>
        <v>0</v>
      </c>
      <c r="AH69" s="102">
        <f t="shared" si="66"/>
        <v>0</v>
      </c>
      <c r="AI69" s="102">
        <f t="shared" si="75"/>
        <v>0</v>
      </c>
      <c r="AJ69" s="27"/>
      <c r="AK69" s="170">
        <f t="shared" si="67"/>
        <v>0</v>
      </c>
      <c r="AM69" s="47">
        <f t="shared" si="68"/>
        <v>0</v>
      </c>
      <c r="AN69" s="47"/>
      <c r="AO69" s="47"/>
      <c r="AP69" s="27"/>
      <c r="AQ69" s="47"/>
      <c r="AR69" s="47">
        <v>1</v>
      </c>
      <c r="AS69" s="47"/>
      <c r="AT69" s="47"/>
      <c r="AU69" s="47"/>
      <c r="AV69" s="47"/>
      <c r="AW69" s="47">
        <f t="shared" ref="AW69:AW72" si="76">$N69*1</f>
        <v>0</v>
      </c>
      <c r="AX69" s="47"/>
      <c r="AY69" s="47"/>
      <c r="AZ69" s="47"/>
      <c r="BA69" s="47"/>
      <c r="BB69" s="47"/>
      <c r="BC69" s="47"/>
      <c r="BD69" s="47"/>
      <c r="BE69" s="47"/>
      <c r="BF69" s="47"/>
      <c r="BG69" s="47">
        <v>21001202</v>
      </c>
      <c r="BH69" s="47"/>
      <c r="BI69" s="47">
        <f t="shared" si="69"/>
        <v>0</v>
      </c>
      <c r="BJ69" s="47">
        <f t="shared" si="70"/>
        <v>0</v>
      </c>
      <c r="BK69" s="47">
        <f t="shared" si="71"/>
        <v>0</v>
      </c>
      <c r="BL69" s="47">
        <f t="shared" si="72"/>
        <v>0</v>
      </c>
      <c r="BM69" s="47">
        <f t="shared" si="73"/>
        <v>0</v>
      </c>
      <c r="BN69" s="47">
        <f t="shared" si="74"/>
        <v>0</v>
      </c>
      <c r="BO69" s="47"/>
    </row>
    <row r="70" spans="1:67" ht="15.6">
      <c r="A70" s="27">
        <v>11301</v>
      </c>
      <c r="B70" s="47" t="s">
        <v>171</v>
      </c>
      <c r="C70" s="47" t="s">
        <v>168</v>
      </c>
      <c r="D70" s="427" t="s">
        <v>94</v>
      </c>
      <c r="E70" s="27">
        <v>1</v>
      </c>
      <c r="F70" s="27"/>
      <c r="G70" s="27"/>
      <c r="H70" s="27"/>
      <c r="I70" s="27"/>
      <c r="J70" s="27"/>
      <c r="K70" s="27"/>
      <c r="L70" s="27">
        <v>1</v>
      </c>
      <c r="M70" s="278">
        <v>101.70360000000001</v>
      </c>
      <c r="N70" s="428">
        <f t="shared" si="60"/>
        <v>0</v>
      </c>
      <c r="O70" s="440"/>
      <c r="P70" s="440"/>
      <c r="Q70" s="440"/>
      <c r="R70" s="440"/>
      <c r="S70" s="440"/>
      <c r="T70" s="440"/>
      <c r="U70" s="523"/>
      <c r="V70" s="523"/>
      <c r="W70" s="523"/>
      <c r="X70" s="523"/>
      <c r="Y70" s="523"/>
      <c r="Z70" s="523"/>
      <c r="AA70" s="435">
        <v>1.639</v>
      </c>
      <c r="AB70" s="434"/>
      <c r="AC70" s="102">
        <f t="shared" si="61"/>
        <v>0</v>
      </c>
      <c r="AD70" s="102">
        <f t="shared" si="62"/>
        <v>0</v>
      </c>
      <c r="AE70" s="102">
        <f t="shared" si="63"/>
        <v>0</v>
      </c>
      <c r="AF70" s="102">
        <f t="shared" si="64"/>
        <v>0</v>
      </c>
      <c r="AG70" s="102">
        <f t="shared" si="65"/>
        <v>0</v>
      </c>
      <c r="AH70" s="102">
        <f t="shared" si="66"/>
        <v>0</v>
      </c>
      <c r="AI70" s="102">
        <f t="shared" si="75"/>
        <v>0</v>
      </c>
      <c r="AJ70" s="27"/>
      <c r="AK70" s="170">
        <f t="shared" si="67"/>
        <v>0</v>
      </c>
      <c r="AM70" s="47">
        <f t="shared" si="68"/>
        <v>0</v>
      </c>
      <c r="AN70" s="47"/>
      <c r="AO70" s="47"/>
      <c r="AP70" s="27"/>
      <c r="AQ70" s="47">
        <v>1</v>
      </c>
      <c r="AR70" s="47"/>
      <c r="AS70" s="47"/>
      <c r="AT70" s="47"/>
      <c r="AU70" s="47"/>
      <c r="AV70" s="47"/>
      <c r="AW70" s="47">
        <f t="shared" si="76"/>
        <v>0</v>
      </c>
      <c r="AX70" s="47"/>
      <c r="AY70" s="47"/>
      <c r="AZ70" s="47"/>
      <c r="BA70" s="47"/>
      <c r="BB70" s="47"/>
      <c r="BC70" s="47"/>
      <c r="BD70" s="47"/>
      <c r="BE70" s="47"/>
      <c r="BF70" s="47"/>
      <c r="BG70" s="47">
        <v>21001203</v>
      </c>
      <c r="BH70" s="47"/>
      <c r="BI70" s="47">
        <f t="shared" si="69"/>
        <v>0</v>
      </c>
      <c r="BJ70" s="47">
        <f t="shared" si="70"/>
        <v>0</v>
      </c>
      <c r="BK70" s="47">
        <f t="shared" si="71"/>
        <v>0</v>
      </c>
      <c r="BL70" s="47">
        <f t="shared" si="72"/>
        <v>0</v>
      </c>
      <c r="BM70" s="47">
        <f t="shared" si="73"/>
        <v>0</v>
      </c>
      <c r="BN70" s="47">
        <f t="shared" si="74"/>
        <v>0</v>
      </c>
      <c r="BO70" s="47"/>
    </row>
    <row r="71" spans="1:67" ht="15.6">
      <c r="A71" s="27">
        <v>11302</v>
      </c>
      <c r="B71" s="47" t="s">
        <v>172</v>
      </c>
      <c r="C71" s="47" t="s">
        <v>168</v>
      </c>
      <c r="D71" s="427" t="s">
        <v>94</v>
      </c>
      <c r="E71" s="27">
        <v>1</v>
      </c>
      <c r="F71" s="27"/>
      <c r="G71" s="27"/>
      <c r="H71" s="27"/>
      <c r="I71" s="27"/>
      <c r="J71" s="27"/>
      <c r="K71" s="27"/>
      <c r="L71" s="27">
        <v>1</v>
      </c>
      <c r="M71" s="278">
        <v>89.996400000000008</v>
      </c>
      <c r="N71" s="428">
        <f t="shared" si="60"/>
        <v>0</v>
      </c>
      <c r="O71" s="440"/>
      <c r="P71" s="440"/>
      <c r="Q71" s="440"/>
      <c r="R71" s="440"/>
      <c r="S71" s="440"/>
      <c r="T71" s="440"/>
      <c r="U71" s="523"/>
      <c r="V71" s="523"/>
      <c r="W71" s="523"/>
      <c r="X71" s="523"/>
      <c r="Y71" s="523"/>
      <c r="Z71" s="523"/>
      <c r="AA71" s="435">
        <v>1.4219999999999999</v>
      </c>
      <c r="AB71" s="434"/>
      <c r="AC71" s="102">
        <f t="shared" si="61"/>
        <v>0</v>
      </c>
      <c r="AD71" s="102">
        <f t="shared" si="62"/>
        <v>0</v>
      </c>
      <c r="AE71" s="102">
        <f t="shared" si="63"/>
        <v>0</v>
      </c>
      <c r="AF71" s="102">
        <f t="shared" si="64"/>
        <v>0</v>
      </c>
      <c r="AG71" s="102">
        <f t="shared" si="65"/>
        <v>0</v>
      </c>
      <c r="AH71" s="102">
        <f t="shared" si="66"/>
        <v>0</v>
      </c>
      <c r="AI71" s="102">
        <f t="shared" si="75"/>
        <v>0</v>
      </c>
      <c r="AJ71" s="27"/>
      <c r="AK71" s="170">
        <f t="shared" si="67"/>
        <v>0</v>
      </c>
      <c r="AM71" s="47">
        <f t="shared" si="68"/>
        <v>0</v>
      </c>
      <c r="AN71" s="47"/>
      <c r="AO71" s="47"/>
      <c r="AP71" s="27"/>
      <c r="AQ71" s="47">
        <v>1</v>
      </c>
      <c r="AR71" s="47"/>
      <c r="AS71" s="47"/>
      <c r="AT71" s="47"/>
      <c r="AU71" s="47"/>
      <c r="AV71" s="47"/>
      <c r="AW71" s="47">
        <f t="shared" si="76"/>
        <v>0</v>
      </c>
      <c r="AX71" s="47"/>
      <c r="AY71" s="47"/>
      <c r="AZ71" s="47"/>
      <c r="BA71" s="47"/>
      <c r="BB71" s="47"/>
      <c r="BC71" s="47"/>
      <c r="BD71" s="47"/>
      <c r="BE71" s="47"/>
      <c r="BF71" s="47"/>
      <c r="BG71" s="47">
        <v>21001204</v>
      </c>
      <c r="BH71" s="47"/>
      <c r="BI71" s="47">
        <f t="shared" si="69"/>
        <v>0</v>
      </c>
      <c r="BJ71" s="47">
        <f t="shared" si="70"/>
        <v>0</v>
      </c>
      <c r="BK71" s="47">
        <f t="shared" si="71"/>
        <v>0</v>
      </c>
      <c r="BL71" s="47">
        <f t="shared" si="72"/>
        <v>0</v>
      </c>
      <c r="BM71" s="47">
        <f t="shared" si="73"/>
        <v>0</v>
      </c>
      <c r="BN71" s="47">
        <f t="shared" si="74"/>
        <v>0</v>
      </c>
      <c r="BO71" s="47"/>
    </row>
    <row r="72" spans="1:67" ht="15.6">
      <c r="A72" s="27">
        <v>11303</v>
      </c>
      <c r="B72" s="47" t="s">
        <v>173</v>
      </c>
      <c r="C72" s="47" t="s">
        <v>168</v>
      </c>
      <c r="D72" s="427" t="s">
        <v>94</v>
      </c>
      <c r="E72" s="27">
        <v>1</v>
      </c>
      <c r="F72" s="27"/>
      <c r="G72" s="27"/>
      <c r="H72" s="27"/>
      <c r="I72" s="27"/>
      <c r="J72" s="27"/>
      <c r="K72" s="27"/>
      <c r="L72" s="27">
        <v>1</v>
      </c>
      <c r="M72" s="278">
        <v>130.49639999999999</v>
      </c>
      <c r="N72" s="428">
        <f t="shared" si="60"/>
        <v>0</v>
      </c>
      <c r="O72" s="440"/>
      <c r="P72" s="440"/>
      <c r="Q72" s="440"/>
      <c r="R72" s="440"/>
      <c r="S72" s="440"/>
      <c r="T72" s="440"/>
      <c r="U72" s="523"/>
      <c r="V72" s="523"/>
      <c r="W72" s="523"/>
      <c r="X72" s="523"/>
      <c r="Y72" s="523"/>
      <c r="Z72" s="523"/>
      <c r="AA72" s="435">
        <v>2.161</v>
      </c>
      <c r="AB72" s="434"/>
      <c r="AC72" s="102">
        <f t="shared" si="61"/>
        <v>0</v>
      </c>
      <c r="AD72" s="102">
        <f t="shared" si="62"/>
        <v>0</v>
      </c>
      <c r="AE72" s="102">
        <f t="shared" si="63"/>
        <v>0</v>
      </c>
      <c r="AF72" s="102">
        <f t="shared" si="64"/>
        <v>0</v>
      </c>
      <c r="AG72" s="102">
        <f t="shared" si="65"/>
        <v>0</v>
      </c>
      <c r="AH72" s="102">
        <f t="shared" si="66"/>
        <v>0</v>
      </c>
      <c r="AI72" s="102">
        <f t="shared" si="75"/>
        <v>0</v>
      </c>
      <c r="AJ72" s="27"/>
      <c r="AK72" s="170">
        <f t="shared" si="67"/>
        <v>0</v>
      </c>
      <c r="AM72" s="47">
        <f t="shared" si="68"/>
        <v>0</v>
      </c>
      <c r="AN72" s="47"/>
      <c r="AO72" s="47"/>
      <c r="AP72" s="27"/>
      <c r="AQ72" s="47">
        <v>1</v>
      </c>
      <c r="AR72" s="47"/>
      <c r="AS72" s="47"/>
      <c r="AT72" s="47"/>
      <c r="AU72" s="47"/>
      <c r="AV72" s="47"/>
      <c r="AW72" s="47">
        <f t="shared" si="76"/>
        <v>0</v>
      </c>
      <c r="AX72" s="47"/>
      <c r="AY72" s="47"/>
      <c r="AZ72" s="47"/>
      <c r="BA72" s="47"/>
      <c r="BB72" s="47"/>
      <c r="BC72" s="47"/>
      <c r="BD72" s="47"/>
      <c r="BE72" s="47"/>
      <c r="BF72" s="47"/>
      <c r="BG72" s="47">
        <v>21001205</v>
      </c>
      <c r="BH72" s="47"/>
      <c r="BI72" s="47">
        <f t="shared" si="69"/>
        <v>0</v>
      </c>
      <c r="BJ72" s="47">
        <f t="shared" si="70"/>
        <v>0</v>
      </c>
      <c r="BK72" s="47">
        <f t="shared" si="71"/>
        <v>0</v>
      </c>
      <c r="BL72" s="47">
        <f t="shared" si="72"/>
        <v>0</v>
      </c>
      <c r="BM72" s="47">
        <f t="shared" si="73"/>
        <v>0</v>
      </c>
      <c r="BN72" s="47">
        <f t="shared" si="74"/>
        <v>0</v>
      </c>
      <c r="BO72" s="47"/>
    </row>
    <row r="73" spans="1:67" ht="15.6">
      <c r="A73" s="27">
        <v>11304</v>
      </c>
      <c r="B73" s="47" t="s">
        <v>174</v>
      </c>
      <c r="C73" s="47" t="s">
        <v>168</v>
      </c>
      <c r="D73" s="427" t="s">
        <v>94</v>
      </c>
      <c r="E73" s="27">
        <v>2</v>
      </c>
      <c r="F73" s="27"/>
      <c r="G73" s="27"/>
      <c r="H73" s="27"/>
      <c r="I73" s="27"/>
      <c r="J73" s="27"/>
      <c r="K73" s="27"/>
      <c r="L73" s="27">
        <v>2</v>
      </c>
      <c r="M73" s="278">
        <v>216</v>
      </c>
      <c r="N73" s="428">
        <f t="shared" si="60"/>
        <v>0</v>
      </c>
      <c r="O73" s="440"/>
      <c r="P73" s="440"/>
      <c r="Q73" s="440"/>
      <c r="R73" s="440"/>
      <c r="S73" s="440"/>
      <c r="T73" s="440"/>
      <c r="U73" s="523"/>
      <c r="V73" s="523"/>
      <c r="W73" s="523"/>
      <c r="X73" s="523"/>
      <c r="Y73" s="523"/>
      <c r="Z73" s="523"/>
      <c r="AA73" s="435">
        <v>3.5830000000000002</v>
      </c>
      <c r="AB73" s="434"/>
      <c r="AC73" s="102">
        <f t="shared" si="61"/>
        <v>0</v>
      </c>
      <c r="AD73" s="102">
        <f t="shared" si="62"/>
        <v>0</v>
      </c>
      <c r="AE73" s="102">
        <f t="shared" si="63"/>
        <v>0</v>
      </c>
      <c r="AF73" s="102">
        <f t="shared" si="64"/>
        <v>0</v>
      </c>
      <c r="AG73" s="102">
        <f t="shared" si="65"/>
        <v>0</v>
      </c>
      <c r="AH73" s="102">
        <f t="shared" si="66"/>
        <v>0</v>
      </c>
      <c r="AI73" s="102">
        <f t="shared" si="75"/>
        <v>0</v>
      </c>
      <c r="AJ73" s="27"/>
      <c r="AK73" s="170">
        <f t="shared" si="67"/>
        <v>0</v>
      </c>
      <c r="AM73" s="47">
        <f t="shared" si="68"/>
        <v>0</v>
      </c>
      <c r="AN73" s="47"/>
      <c r="AO73" s="47"/>
      <c r="AP73" s="27"/>
      <c r="AQ73" s="47">
        <v>2</v>
      </c>
      <c r="AR73" s="47"/>
      <c r="AS73" s="47"/>
      <c r="AT73" s="47"/>
      <c r="AU73" s="47"/>
      <c r="AV73" s="47"/>
      <c r="AW73" s="47">
        <f>$N73*2</f>
        <v>0</v>
      </c>
      <c r="AX73" s="47"/>
      <c r="AY73" s="47"/>
      <c r="AZ73" s="47"/>
      <c r="BA73" s="47"/>
      <c r="BB73" s="47"/>
      <c r="BC73" s="47"/>
      <c r="BD73" s="47"/>
      <c r="BE73" s="47"/>
      <c r="BF73" s="47"/>
      <c r="BG73" s="47">
        <v>21001206</v>
      </c>
      <c r="BH73" s="47"/>
      <c r="BI73" s="47">
        <f t="shared" si="69"/>
        <v>0</v>
      </c>
      <c r="BJ73" s="47">
        <f t="shared" si="70"/>
        <v>0</v>
      </c>
      <c r="BK73" s="47">
        <f t="shared" si="71"/>
        <v>0</v>
      </c>
      <c r="BL73" s="47">
        <f t="shared" si="72"/>
        <v>0</v>
      </c>
      <c r="BM73" s="47">
        <f t="shared" si="73"/>
        <v>0</v>
      </c>
      <c r="BN73" s="47">
        <f t="shared" si="74"/>
        <v>0</v>
      </c>
      <c r="BO73" s="47"/>
    </row>
    <row r="74" spans="1:67" ht="15.6">
      <c r="A74" s="419"/>
      <c r="B74" s="420" t="s">
        <v>175</v>
      </c>
      <c r="C74" s="618"/>
      <c r="D74" s="619"/>
      <c r="E74" s="420"/>
      <c r="F74" s="420"/>
      <c r="G74" s="420"/>
      <c r="H74" s="420"/>
      <c r="I74" s="420"/>
      <c r="J74" s="420"/>
      <c r="K74" s="420"/>
      <c r="L74" s="420"/>
      <c r="M74" s="420"/>
      <c r="N74" s="420"/>
      <c r="O74" s="420"/>
      <c r="P74" s="420"/>
      <c r="Q74" s="420"/>
      <c r="R74" s="420"/>
      <c r="S74" s="420"/>
      <c r="T74" s="420"/>
      <c r="U74" s="420"/>
      <c r="V74" s="420"/>
      <c r="W74" s="420"/>
      <c r="X74" s="420"/>
      <c r="Y74" s="420"/>
      <c r="Z74" s="420"/>
      <c r="AA74" s="420"/>
      <c r="AB74" s="434"/>
      <c r="AC74" s="47"/>
      <c r="AD74" s="47"/>
      <c r="AE74" s="47"/>
      <c r="AF74" s="47"/>
      <c r="AG74" s="47"/>
      <c r="AH74" s="47"/>
      <c r="AI74" s="47"/>
      <c r="AJ74" s="420"/>
      <c r="AK74" s="47"/>
      <c r="AL74" s="47"/>
      <c r="AM74" s="47"/>
      <c r="AN74" s="47"/>
      <c r="AO74" s="47"/>
      <c r="AP74" s="47"/>
      <c r="AQ74" s="47"/>
      <c r="AR74" s="47"/>
      <c r="AS74" s="47"/>
      <c r="AT74" s="47"/>
      <c r="AU74" s="47"/>
      <c r="AV74" s="47"/>
      <c r="AW74" s="47"/>
      <c r="AX74" s="47"/>
      <c r="AY74" s="47"/>
      <c r="AZ74" s="47"/>
      <c r="BA74" s="47"/>
      <c r="BB74" s="47"/>
      <c r="BC74" s="47"/>
      <c r="BD74" s="47"/>
      <c r="BE74" s="47"/>
      <c r="BF74" s="47"/>
      <c r="BG74" s="47"/>
      <c r="BH74" s="47"/>
      <c r="BI74" s="47"/>
      <c r="BJ74" s="47"/>
      <c r="BK74" s="47"/>
      <c r="BL74" s="47"/>
      <c r="BM74" s="47"/>
      <c r="BN74" s="47"/>
      <c r="BO74" s="47"/>
    </row>
    <row r="75" spans="1:67">
      <c r="A75" s="545">
        <v>12360</v>
      </c>
      <c r="B75" s="546" t="s">
        <v>176</v>
      </c>
      <c r="C75" s="27"/>
      <c r="D75" s="423" t="s">
        <v>94</v>
      </c>
      <c r="E75" s="27">
        <v>18</v>
      </c>
      <c r="F75" s="47">
        <v>18</v>
      </c>
      <c r="G75" s="47"/>
      <c r="H75" s="47"/>
      <c r="I75" s="47"/>
      <c r="J75" s="47"/>
      <c r="K75" s="47"/>
      <c r="L75" s="47"/>
      <c r="M75" s="278">
        <v>85.35</v>
      </c>
      <c r="N75" s="428">
        <f t="shared" ref="N75:N92" si="77">SUM(O75:Z75)</f>
        <v>0</v>
      </c>
      <c r="O75" s="440"/>
      <c r="P75" s="440"/>
      <c r="Q75" s="440"/>
      <c r="R75" s="440"/>
      <c r="S75" s="440"/>
      <c r="T75" s="440"/>
      <c r="U75" s="440"/>
      <c r="V75" s="440"/>
      <c r="W75" s="440"/>
      <c r="X75" s="440"/>
      <c r="Y75" s="440"/>
      <c r="Z75" s="440"/>
      <c r="AA75" s="435">
        <v>0.84699999999999998</v>
      </c>
      <c r="AB75" s="434"/>
      <c r="AC75" s="102">
        <f t="shared" ref="AC75:AC92" si="78">$N75*F75</f>
        <v>0</v>
      </c>
      <c r="AD75" s="102">
        <f t="shared" ref="AD75:AD92" si="79">$N75*G75</f>
        <v>0</v>
      </c>
      <c r="AE75" s="102">
        <f t="shared" ref="AE75:AE92" si="80">$N75*H75</f>
        <v>0</v>
      </c>
      <c r="AF75" s="102">
        <f t="shared" ref="AF75:AF92" si="81">$N75*I75</f>
        <v>0</v>
      </c>
      <c r="AG75" s="102">
        <f t="shared" ref="AG75:AG92" si="82">$N75*J75</f>
        <v>0</v>
      </c>
      <c r="AH75" s="102">
        <f t="shared" ref="AH75:AH92" si="83">$N75*K75</f>
        <v>0</v>
      </c>
      <c r="AI75" s="47"/>
      <c r="AJ75" s="27"/>
      <c r="AK75" s="170">
        <f t="shared" ref="AK75:AK92" si="84">AA75*N75</f>
        <v>0</v>
      </c>
      <c r="AL75" s="27"/>
      <c r="AM75" s="47">
        <f t="shared" ref="AM75:AM92" si="85">N75*M75</f>
        <v>0</v>
      </c>
      <c r="AN75" s="47">
        <v>18</v>
      </c>
      <c r="AO75" s="47"/>
      <c r="AP75" s="27"/>
      <c r="AQ75" s="47"/>
      <c r="AR75" s="47"/>
      <c r="AS75" s="47"/>
      <c r="AT75" s="47"/>
      <c r="AU75" s="47"/>
      <c r="AV75" s="47"/>
      <c r="AW75" s="47"/>
      <c r="AX75" s="47"/>
      <c r="AY75" s="47"/>
      <c r="AZ75" s="47"/>
      <c r="BA75" s="47">
        <f>$N75*36</f>
        <v>0</v>
      </c>
      <c r="BB75" s="47"/>
      <c r="BC75" s="47"/>
      <c r="BD75" s="47"/>
      <c r="BE75" s="47"/>
      <c r="BF75" s="47"/>
      <c r="BG75" s="47">
        <v>21001183</v>
      </c>
      <c r="BH75" s="47"/>
      <c r="BI75" s="47">
        <f t="shared" ref="BI75:BI84" si="86">$N75*AN75</f>
        <v>0</v>
      </c>
      <c r="BJ75" s="47">
        <f t="shared" ref="BJ75:BJ84" si="87">$N75*AO75</f>
        <v>0</v>
      </c>
      <c r="BK75" s="47">
        <f t="shared" ref="BK75:BK84" si="88">$N75*AP75</f>
        <v>0</v>
      </c>
      <c r="BL75" s="47">
        <f t="shared" ref="BL75:BL84" si="89">$N75*AQ75</f>
        <v>0</v>
      </c>
      <c r="BM75" s="47">
        <f t="shared" ref="BM75:BM84" si="90">$N75*AR75</f>
        <v>0</v>
      </c>
      <c r="BN75" s="47">
        <f t="shared" ref="BN75:BN84" si="91">$N75*AS75</f>
        <v>0</v>
      </c>
      <c r="BO75" s="47"/>
    </row>
    <row r="76" spans="1:67" ht="15.6">
      <c r="A76" s="545">
        <v>12361</v>
      </c>
      <c r="B76" s="546" t="s">
        <v>177</v>
      </c>
      <c r="C76" s="27"/>
      <c r="D76" s="422" t="s">
        <v>94</v>
      </c>
      <c r="E76" s="27">
        <v>6</v>
      </c>
      <c r="F76" s="47">
        <v>6</v>
      </c>
      <c r="G76" s="47"/>
      <c r="H76" s="47"/>
      <c r="I76" s="47"/>
      <c r="J76" s="47"/>
      <c r="K76" s="47"/>
      <c r="L76" s="47"/>
      <c r="M76" s="278">
        <v>36.159999999999997</v>
      </c>
      <c r="N76" s="428">
        <f t="shared" si="77"/>
        <v>0</v>
      </c>
      <c r="O76" s="440"/>
      <c r="P76" s="440"/>
      <c r="Q76" s="440"/>
      <c r="R76" s="440"/>
      <c r="S76" s="440"/>
      <c r="T76" s="440"/>
      <c r="U76" s="440"/>
      <c r="V76" s="440"/>
      <c r="W76" s="440"/>
      <c r="X76" s="440"/>
      <c r="Y76" s="440"/>
      <c r="Z76" s="440"/>
      <c r="AA76" s="435">
        <v>0.313</v>
      </c>
      <c r="AB76" s="434"/>
      <c r="AC76" s="102">
        <f t="shared" si="78"/>
        <v>0</v>
      </c>
      <c r="AD76" s="102">
        <f t="shared" si="79"/>
        <v>0</v>
      </c>
      <c r="AE76" s="102">
        <f t="shared" si="80"/>
        <v>0</v>
      </c>
      <c r="AF76" s="102">
        <f t="shared" si="81"/>
        <v>0</v>
      </c>
      <c r="AG76" s="102">
        <f t="shared" si="82"/>
        <v>0</v>
      </c>
      <c r="AH76" s="102">
        <f t="shared" si="83"/>
        <v>0</v>
      </c>
      <c r="AI76" s="47"/>
      <c r="AJ76" s="27"/>
      <c r="AK76" s="170">
        <f t="shared" si="84"/>
        <v>0</v>
      </c>
      <c r="AL76" s="27"/>
      <c r="AM76" s="47">
        <f t="shared" si="85"/>
        <v>0</v>
      </c>
      <c r="AN76" s="47">
        <v>6</v>
      </c>
      <c r="AO76" s="47"/>
      <c r="AP76" s="27"/>
      <c r="AQ76" s="47"/>
      <c r="AR76" s="47"/>
      <c r="AS76" s="47"/>
      <c r="AT76" s="47"/>
      <c r="AU76" s="47"/>
      <c r="AV76" s="47"/>
      <c r="AW76" s="47"/>
      <c r="AX76" s="47"/>
      <c r="AY76" s="47"/>
      <c r="AZ76" s="47"/>
      <c r="BA76" s="47">
        <f>$N76*12</f>
        <v>0</v>
      </c>
      <c r="BB76" s="47"/>
      <c r="BC76" s="47"/>
      <c r="BD76" s="47"/>
      <c r="BE76" s="47"/>
      <c r="BF76" s="47"/>
      <c r="BG76" s="47">
        <v>21001152</v>
      </c>
      <c r="BH76" s="47"/>
      <c r="BI76" s="47">
        <f t="shared" si="86"/>
        <v>0</v>
      </c>
      <c r="BJ76" s="47">
        <f t="shared" si="87"/>
        <v>0</v>
      </c>
      <c r="BK76" s="47">
        <f t="shared" si="88"/>
        <v>0</v>
      </c>
      <c r="BL76" s="47">
        <f t="shared" si="89"/>
        <v>0</v>
      </c>
      <c r="BM76" s="47">
        <f t="shared" si="90"/>
        <v>0</v>
      </c>
      <c r="BN76" s="47">
        <f t="shared" si="91"/>
        <v>0</v>
      </c>
      <c r="BO76" s="47"/>
    </row>
    <row r="77" spans="1:67" ht="15.6">
      <c r="A77" s="545">
        <v>12362</v>
      </c>
      <c r="B77" s="546" t="s">
        <v>178</v>
      </c>
      <c r="C77" s="27"/>
      <c r="D77" s="422" t="s">
        <v>94</v>
      </c>
      <c r="E77" s="27">
        <v>9</v>
      </c>
      <c r="F77" s="47"/>
      <c r="G77" s="47"/>
      <c r="H77" s="47">
        <v>9</v>
      </c>
      <c r="I77" s="47"/>
      <c r="J77" s="47"/>
      <c r="K77" s="47"/>
      <c r="L77" s="47"/>
      <c r="M77" s="278">
        <v>87.48</v>
      </c>
      <c r="N77" s="428">
        <f t="shared" si="77"/>
        <v>0</v>
      </c>
      <c r="O77" s="440"/>
      <c r="P77" s="440"/>
      <c r="Q77" s="440"/>
      <c r="R77" s="440"/>
      <c r="S77" s="440"/>
      <c r="T77" s="440"/>
      <c r="U77" s="440"/>
      <c r="V77" s="440"/>
      <c r="W77" s="440"/>
      <c r="X77" s="440"/>
      <c r="Y77" s="440"/>
      <c r="Z77" s="440"/>
      <c r="AA77" s="435">
        <v>1.2589999999999999</v>
      </c>
      <c r="AB77" s="434"/>
      <c r="AC77" s="102">
        <f t="shared" si="78"/>
        <v>0</v>
      </c>
      <c r="AD77" s="102">
        <f t="shared" si="79"/>
        <v>0</v>
      </c>
      <c r="AE77" s="102">
        <f t="shared" si="80"/>
        <v>0</v>
      </c>
      <c r="AF77" s="102">
        <f t="shared" si="81"/>
        <v>0</v>
      </c>
      <c r="AG77" s="102">
        <f t="shared" si="82"/>
        <v>0</v>
      </c>
      <c r="AH77" s="102">
        <f t="shared" si="83"/>
        <v>0</v>
      </c>
      <c r="AI77" s="47"/>
      <c r="AJ77" s="27"/>
      <c r="AK77" s="170">
        <f t="shared" si="84"/>
        <v>0</v>
      </c>
      <c r="AL77" s="27"/>
      <c r="AM77" s="47">
        <f t="shared" si="85"/>
        <v>0</v>
      </c>
      <c r="AN77" s="47"/>
      <c r="AO77" s="47"/>
      <c r="AP77" s="27"/>
      <c r="AQ77" s="47">
        <v>9</v>
      </c>
      <c r="AR77" s="47"/>
      <c r="AS77" s="47"/>
      <c r="AT77" s="47"/>
      <c r="AU77" s="47"/>
      <c r="AV77" s="47"/>
      <c r="AW77" s="47"/>
      <c r="AX77" s="47"/>
      <c r="AY77" s="47"/>
      <c r="AZ77" s="47"/>
      <c r="BA77" s="47">
        <f>$N77*18</f>
        <v>0</v>
      </c>
      <c r="BB77" s="47"/>
      <c r="BC77" s="47"/>
      <c r="BD77" s="47"/>
      <c r="BE77" s="47"/>
      <c r="BF77" s="47"/>
      <c r="BG77" s="47">
        <v>21001154</v>
      </c>
      <c r="BH77" s="47"/>
      <c r="BI77" s="47">
        <f t="shared" si="86"/>
        <v>0</v>
      </c>
      <c r="BJ77" s="47">
        <f t="shared" si="87"/>
        <v>0</v>
      </c>
      <c r="BK77" s="47">
        <f t="shared" si="88"/>
        <v>0</v>
      </c>
      <c r="BL77" s="47">
        <f t="shared" si="89"/>
        <v>0</v>
      </c>
      <c r="BM77" s="47">
        <f t="shared" si="90"/>
        <v>0</v>
      </c>
      <c r="BN77" s="47">
        <f t="shared" si="91"/>
        <v>0</v>
      </c>
      <c r="BO77" s="47"/>
    </row>
    <row r="78" spans="1:67">
      <c r="A78" s="545">
        <v>12363</v>
      </c>
      <c r="B78" s="546" t="s">
        <v>179</v>
      </c>
      <c r="C78" s="27"/>
      <c r="D78" s="423" t="s">
        <v>94</v>
      </c>
      <c r="E78" s="27">
        <v>7</v>
      </c>
      <c r="F78" s="47"/>
      <c r="G78" s="47"/>
      <c r="H78" s="47">
        <v>7</v>
      </c>
      <c r="I78" s="47"/>
      <c r="J78" s="47"/>
      <c r="K78" s="47"/>
      <c r="L78" s="47"/>
      <c r="M78" s="278">
        <v>86.16</v>
      </c>
      <c r="N78" s="428">
        <f t="shared" si="77"/>
        <v>0</v>
      </c>
      <c r="O78" s="440"/>
      <c r="P78" s="440"/>
      <c r="Q78" s="440"/>
      <c r="R78" s="440"/>
      <c r="S78" s="440"/>
      <c r="T78" s="440"/>
      <c r="U78" s="440"/>
      <c r="V78" s="440"/>
      <c r="W78" s="440"/>
      <c r="X78" s="440"/>
      <c r="Y78" s="440"/>
      <c r="Z78" s="440"/>
      <c r="AA78" s="435">
        <v>1.4159999999999999</v>
      </c>
      <c r="AB78" s="434"/>
      <c r="AC78" s="102">
        <f t="shared" si="78"/>
        <v>0</v>
      </c>
      <c r="AD78" s="102">
        <f t="shared" si="79"/>
        <v>0</v>
      </c>
      <c r="AE78" s="102">
        <f t="shared" si="80"/>
        <v>0</v>
      </c>
      <c r="AF78" s="102">
        <f t="shared" si="81"/>
        <v>0</v>
      </c>
      <c r="AG78" s="102">
        <f t="shared" si="82"/>
        <v>0</v>
      </c>
      <c r="AH78" s="102">
        <f t="shared" si="83"/>
        <v>0</v>
      </c>
      <c r="AI78" s="47"/>
      <c r="AJ78" s="27"/>
      <c r="AK78" s="170">
        <f t="shared" si="84"/>
        <v>0</v>
      </c>
      <c r="AL78" s="27"/>
      <c r="AM78" s="47">
        <f t="shared" si="85"/>
        <v>0</v>
      </c>
      <c r="AN78" s="47"/>
      <c r="AO78" s="47"/>
      <c r="AP78" s="27"/>
      <c r="AQ78" s="47">
        <v>7</v>
      </c>
      <c r="AR78" s="47"/>
      <c r="AS78" s="47"/>
      <c r="AT78" s="47">
        <f>$N78*4</f>
        <v>0</v>
      </c>
      <c r="AU78" s="47"/>
      <c r="AV78" s="47"/>
      <c r="AW78" s="47"/>
      <c r="AX78" s="47"/>
      <c r="AY78" s="47"/>
      <c r="AZ78" s="47"/>
      <c r="BA78" s="47">
        <f t="shared" ref="BA78:BA82" si="92">$N78*12</f>
        <v>0</v>
      </c>
      <c r="BB78" s="47"/>
      <c r="BC78" s="47"/>
      <c r="BD78" s="47"/>
      <c r="BE78" s="47"/>
      <c r="BF78" s="47"/>
      <c r="BG78" s="47">
        <v>21001184</v>
      </c>
      <c r="BH78" s="47"/>
      <c r="BI78" s="47">
        <f t="shared" si="86"/>
        <v>0</v>
      </c>
      <c r="BJ78" s="47">
        <f t="shared" si="87"/>
        <v>0</v>
      </c>
      <c r="BK78" s="47">
        <f t="shared" si="88"/>
        <v>0</v>
      </c>
      <c r="BL78" s="47">
        <f t="shared" si="89"/>
        <v>0</v>
      </c>
      <c r="BM78" s="47">
        <f t="shared" si="90"/>
        <v>0</v>
      </c>
      <c r="BN78" s="47">
        <f t="shared" si="91"/>
        <v>0</v>
      </c>
      <c r="BO78" s="47"/>
    </row>
    <row r="79" spans="1:67" ht="15.6">
      <c r="A79" s="545">
        <v>12364</v>
      </c>
      <c r="B79" s="546" t="s">
        <v>180</v>
      </c>
      <c r="C79" s="27"/>
      <c r="D79" s="422" t="s">
        <v>94</v>
      </c>
      <c r="E79" s="27">
        <v>8</v>
      </c>
      <c r="F79" s="47"/>
      <c r="G79" s="47"/>
      <c r="H79" s="47">
        <v>4</v>
      </c>
      <c r="I79" s="47">
        <v>3</v>
      </c>
      <c r="J79" s="47"/>
      <c r="K79" s="47">
        <v>1</v>
      </c>
      <c r="L79" s="47"/>
      <c r="M79" s="278">
        <v>210.48</v>
      </c>
      <c r="N79" s="428">
        <f t="shared" si="77"/>
        <v>0</v>
      </c>
      <c r="O79" s="440"/>
      <c r="P79" s="440"/>
      <c r="Q79" s="440"/>
      <c r="R79" s="440"/>
      <c r="S79" s="440"/>
      <c r="T79" s="440"/>
      <c r="U79" s="440"/>
      <c r="V79" s="440"/>
      <c r="W79" s="440"/>
      <c r="X79" s="440"/>
      <c r="Y79" s="440"/>
      <c r="Z79" s="440"/>
      <c r="AA79" s="435">
        <v>3.7440000000000002</v>
      </c>
      <c r="AB79" s="434"/>
      <c r="AC79" s="102">
        <f t="shared" si="78"/>
        <v>0</v>
      </c>
      <c r="AD79" s="102">
        <f t="shared" si="79"/>
        <v>0</v>
      </c>
      <c r="AE79" s="102">
        <f t="shared" si="80"/>
        <v>0</v>
      </c>
      <c r="AF79" s="102">
        <f t="shared" si="81"/>
        <v>0</v>
      </c>
      <c r="AG79" s="102">
        <f t="shared" si="82"/>
        <v>0</v>
      </c>
      <c r="AH79" s="102">
        <f t="shared" si="83"/>
        <v>0</v>
      </c>
      <c r="AI79" s="47"/>
      <c r="AJ79" s="27"/>
      <c r="AK79" s="170">
        <f t="shared" si="84"/>
        <v>0</v>
      </c>
      <c r="AL79" s="27"/>
      <c r="AM79" s="47">
        <f t="shared" si="85"/>
        <v>0</v>
      </c>
      <c r="AN79" s="47"/>
      <c r="AO79" s="47"/>
      <c r="AP79" s="27"/>
      <c r="AQ79" s="47">
        <v>8</v>
      </c>
      <c r="AR79" s="47"/>
      <c r="AS79" s="47"/>
      <c r="AT79" s="47">
        <f>$N79*4</f>
        <v>0</v>
      </c>
      <c r="AU79" s="47">
        <f>$N79*3</f>
        <v>0</v>
      </c>
      <c r="AV79" s="47">
        <f>$N79*1</f>
        <v>0</v>
      </c>
      <c r="AW79" s="47"/>
      <c r="AX79" s="47"/>
      <c r="AY79" s="47"/>
      <c r="AZ79" s="47"/>
      <c r="BA79" s="47"/>
      <c r="BB79" s="47"/>
      <c r="BC79" s="47"/>
      <c r="BD79" s="47"/>
      <c r="BE79" s="47"/>
      <c r="BF79" s="47"/>
      <c r="BG79" s="47">
        <v>21001155</v>
      </c>
      <c r="BH79" s="47"/>
      <c r="BI79" s="47">
        <f t="shared" si="86"/>
        <v>0</v>
      </c>
      <c r="BJ79" s="47">
        <f t="shared" si="87"/>
        <v>0</v>
      </c>
      <c r="BK79" s="47">
        <f t="shared" si="88"/>
        <v>0</v>
      </c>
      <c r="BL79" s="47">
        <f t="shared" si="89"/>
        <v>0</v>
      </c>
      <c r="BM79" s="47">
        <f t="shared" si="90"/>
        <v>0</v>
      </c>
      <c r="BN79" s="47">
        <f t="shared" si="91"/>
        <v>0</v>
      </c>
      <c r="BO79" s="47"/>
    </row>
    <row r="80" spans="1:67" ht="15.6">
      <c r="A80" s="545">
        <v>12365</v>
      </c>
      <c r="B80" s="546" t="s">
        <v>181</v>
      </c>
      <c r="C80" s="27"/>
      <c r="D80" s="422" t="s">
        <v>94</v>
      </c>
      <c r="E80" s="27">
        <v>5</v>
      </c>
      <c r="F80" s="47"/>
      <c r="G80" s="47"/>
      <c r="H80" s="47"/>
      <c r="I80" s="47"/>
      <c r="J80" s="47">
        <v>5</v>
      </c>
      <c r="K80" s="47"/>
      <c r="L80" s="47"/>
      <c r="M80" s="278">
        <v>185.39</v>
      </c>
      <c r="N80" s="428">
        <f t="shared" si="77"/>
        <v>0</v>
      </c>
      <c r="O80" s="440"/>
      <c r="P80" s="440"/>
      <c r="Q80" s="440"/>
      <c r="R80" s="440"/>
      <c r="S80" s="440"/>
      <c r="T80" s="440"/>
      <c r="U80" s="440"/>
      <c r="V80" s="440"/>
      <c r="W80" s="440"/>
      <c r="X80" s="440"/>
      <c r="Y80" s="440"/>
      <c r="Z80" s="440"/>
      <c r="AA80" s="435">
        <v>3.6859999999999999</v>
      </c>
      <c r="AB80" s="434"/>
      <c r="AC80" s="102">
        <f t="shared" si="78"/>
        <v>0</v>
      </c>
      <c r="AD80" s="102">
        <f t="shared" si="79"/>
        <v>0</v>
      </c>
      <c r="AE80" s="102">
        <f t="shared" si="80"/>
        <v>0</v>
      </c>
      <c r="AF80" s="102">
        <f t="shared" si="81"/>
        <v>0</v>
      </c>
      <c r="AG80" s="102">
        <f t="shared" si="82"/>
        <v>0</v>
      </c>
      <c r="AH80" s="102">
        <f t="shared" si="83"/>
        <v>0</v>
      </c>
      <c r="AI80" s="47"/>
      <c r="AJ80" s="27"/>
      <c r="AK80" s="170">
        <f t="shared" si="84"/>
        <v>0</v>
      </c>
      <c r="AL80" s="27"/>
      <c r="AM80" s="47">
        <f t="shared" si="85"/>
        <v>0</v>
      </c>
      <c r="AN80" s="47"/>
      <c r="AO80" s="47"/>
      <c r="AP80" s="27"/>
      <c r="AQ80" s="47">
        <v>5</v>
      </c>
      <c r="AR80" s="47"/>
      <c r="AS80" s="47"/>
      <c r="AT80" s="47"/>
      <c r="AU80" s="47"/>
      <c r="AV80" s="47"/>
      <c r="AW80" s="47"/>
      <c r="AX80" s="47"/>
      <c r="AY80" s="47"/>
      <c r="AZ80" s="47"/>
      <c r="BA80" s="47">
        <f>$N80*20</f>
        <v>0</v>
      </c>
      <c r="BB80" s="47"/>
      <c r="BC80" s="47"/>
      <c r="BD80" s="47"/>
      <c r="BE80" s="47"/>
      <c r="BF80" s="47"/>
      <c r="BG80" s="47">
        <v>21001156</v>
      </c>
      <c r="BH80" s="47"/>
      <c r="BI80" s="47">
        <f t="shared" si="86"/>
        <v>0</v>
      </c>
      <c r="BJ80" s="47">
        <f t="shared" si="87"/>
        <v>0</v>
      </c>
      <c r="BK80" s="47">
        <f t="shared" si="88"/>
        <v>0</v>
      </c>
      <c r="BL80" s="47">
        <f t="shared" si="89"/>
        <v>0</v>
      </c>
      <c r="BM80" s="47">
        <f t="shared" si="90"/>
        <v>0</v>
      </c>
      <c r="BN80" s="47">
        <f t="shared" si="91"/>
        <v>0</v>
      </c>
      <c r="BO80" s="47"/>
    </row>
    <row r="81" spans="1:67" ht="15.6">
      <c r="A81" s="545">
        <v>12366</v>
      </c>
      <c r="B81" s="546" t="s">
        <v>182</v>
      </c>
      <c r="C81" s="27"/>
      <c r="D81" s="422" t="s">
        <v>94</v>
      </c>
      <c r="E81" s="27">
        <v>2</v>
      </c>
      <c r="F81" s="47"/>
      <c r="G81" s="47"/>
      <c r="H81" s="47"/>
      <c r="I81" s="47"/>
      <c r="J81" s="47"/>
      <c r="K81" s="47">
        <v>2</v>
      </c>
      <c r="L81" s="47"/>
      <c r="M81" s="278">
        <v>149.68</v>
      </c>
      <c r="N81" s="428">
        <f t="shared" si="77"/>
        <v>0</v>
      </c>
      <c r="O81" s="440"/>
      <c r="P81" s="440"/>
      <c r="Q81" s="440"/>
      <c r="R81" s="440"/>
      <c r="S81" s="440"/>
      <c r="T81" s="440"/>
      <c r="U81" s="440"/>
      <c r="V81" s="440"/>
      <c r="W81" s="440"/>
      <c r="X81" s="440"/>
      <c r="Y81" s="440"/>
      <c r="Z81" s="440"/>
      <c r="AA81" s="435">
        <v>3.1589999999999998</v>
      </c>
      <c r="AB81" s="434"/>
      <c r="AC81" s="102">
        <f t="shared" si="78"/>
        <v>0</v>
      </c>
      <c r="AD81" s="102">
        <f t="shared" si="79"/>
        <v>0</v>
      </c>
      <c r="AE81" s="102">
        <f t="shared" si="80"/>
        <v>0</v>
      </c>
      <c r="AF81" s="102">
        <f t="shared" si="81"/>
        <v>0</v>
      </c>
      <c r="AG81" s="102">
        <f t="shared" si="82"/>
        <v>0</v>
      </c>
      <c r="AH81" s="102">
        <f t="shared" si="83"/>
        <v>0</v>
      </c>
      <c r="AI81" s="47"/>
      <c r="AJ81" s="27"/>
      <c r="AK81" s="170">
        <f t="shared" si="84"/>
        <v>0</v>
      </c>
      <c r="AL81" s="27"/>
      <c r="AM81" s="47">
        <f t="shared" si="85"/>
        <v>0</v>
      </c>
      <c r="AN81" s="47"/>
      <c r="AO81" s="47"/>
      <c r="AP81" s="27"/>
      <c r="AQ81" s="47">
        <v>2</v>
      </c>
      <c r="AR81" s="47"/>
      <c r="AS81" s="47"/>
      <c r="AT81" s="47"/>
      <c r="AU81" s="47"/>
      <c r="AV81" s="47"/>
      <c r="AW81" s="47"/>
      <c r="AX81" s="47"/>
      <c r="AY81" s="47"/>
      <c r="AZ81" s="47"/>
      <c r="BA81" s="47">
        <f>$N81*8</f>
        <v>0</v>
      </c>
      <c r="BB81" s="47"/>
      <c r="BC81" s="47"/>
      <c r="BD81" s="47"/>
      <c r="BE81" s="47"/>
      <c r="BF81" s="47"/>
      <c r="BG81" s="47">
        <v>21001157</v>
      </c>
      <c r="BH81" s="47"/>
      <c r="BI81" s="47">
        <f t="shared" si="86"/>
        <v>0</v>
      </c>
      <c r="BJ81" s="47">
        <f t="shared" si="87"/>
        <v>0</v>
      </c>
      <c r="BK81" s="47">
        <f t="shared" si="88"/>
        <v>0</v>
      </c>
      <c r="BL81" s="47">
        <f t="shared" si="89"/>
        <v>0</v>
      </c>
      <c r="BM81" s="47">
        <f t="shared" si="90"/>
        <v>0</v>
      </c>
      <c r="BN81" s="47">
        <f t="shared" si="91"/>
        <v>0</v>
      </c>
      <c r="BO81" s="47"/>
    </row>
    <row r="82" spans="1:67" ht="15.75" customHeight="1">
      <c r="A82" s="27">
        <v>11367</v>
      </c>
      <c r="B82" s="421" t="s">
        <v>183</v>
      </c>
      <c r="C82" s="27"/>
      <c r="D82" s="423" t="s">
        <v>94</v>
      </c>
      <c r="E82" s="27">
        <v>3</v>
      </c>
      <c r="F82" s="47"/>
      <c r="G82" s="47"/>
      <c r="H82" s="47"/>
      <c r="I82" s="47"/>
      <c r="J82" s="47"/>
      <c r="K82" s="47">
        <v>3</v>
      </c>
      <c r="L82" s="47"/>
      <c r="M82" s="278">
        <v>152.09640000000002</v>
      </c>
      <c r="N82" s="428">
        <f t="shared" si="77"/>
        <v>0</v>
      </c>
      <c r="O82" s="440"/>
      <c r="P82" s="440"/>
      <c r="Q82" s="440"/>
      <c r="R82" s="440"/>
      <c r="S82" s="440"/>
      <c r="T82" s="440"/>
      <c r="U82" s="440"/>
      <c r="V82" s="440"/>
      <c r="W82" s="440"/>
      <c r="X82" s="440"/>
      <c r="Y82" s="440"/>
      <c r="Z82" s="440"/>
      <c r="AA82" s="435">
        <v>2.3359999999999999</v>
      </c>
      <c r="AB82" s="434"/>
      <c r="AC82" s="102">
        <f t="shared" si="78"/>
        <v>0</v>
      </c>
      <c r="AD82" s="102">
        <f t="shared" si="79"/>
        <v>0</v>
      </c>
      <c r="AE82" s="102">
        <f t="shared" si="80"/>
        <v>0</v>
      </c>
      <c r="AF82" s="102">
        <f t="shared" si="81"/>
        <v>0</v>
      </c>
      <c r="AG82" s="102">
        <f t="shared" si="82"/>
        <v>0</v>
      </c>
      <c r="AH82" s="102">
        <f t="shared" si="83"/>
        <v>0</v>
      </c>
      <c r="AI82" s="47"/>
      <c r="AJ82" s="27"/>
      <c r="AK82" s="170">
        <f t="shared" si="84"/>
        <v>0</v>
      </c>
      <c r="AL82" s="27"/>
      <c r="AM82" s="47">
        <f t="shared" si="85"/>
        <v>0</v>
      </c>
      <c r="AN82" s="47"/>
      <c r="AO82" s="47"/>
      <c r="AP82" s="27"/>
      <c r="AQ82" s="47">
        <v>3</v>
      </c>
      <c r="AR82" s="47"/>
      <c r="AS82" s="47"/>
      <c r="AT82" s="47"/>
      <c r="AU82" s="47"/>
      <c r="AV82" s="47">
        <f>$N82*3</f>
        <v>0</v>
      </c>
      <c r="AW82" s="47"/>
      <c r="AX82" s="47"/>
      <c r="AY82" s="47"/>
      <c r="AZ82" s="47"/>
      <c r="BA82" s="47">
        <f t="shared" si="92"/>
        <v>0</v>
      </c>
      <c r="BB82" s="47"/>
      <c r="BC82" s="47"/>
      <c r="BD82" s="47"/>
      <c r="BE82" s="47"/>
      <c r="BF82" s="47"/>
      <c r="BG82" s="47">
        <v>21001225</v>
      </c>
      <c r="BH82" s="47"/>
      <c r="BI82" s="47">
        <f t="shared" si="86"/>
        <v>0</v>
      </c>
      <c r="BJ82" s="47">
        <f t="shared" si="87"/>
        <v>0</v>
      </c>
      <c r="BK82" s="47">
        <f t="shared" si="88"/>
        <v>0</v>
      </c>
      <c r="BL82" s="47">
        <f t="shared" si="89"/>
        <v>0</v>
      </c>
      <c r="BM82" s="47">
        <f t="shared" si="90"/>
        <v>0</v>
      </c>
      <c r="BN82" s="47">
        <f t="shared" si="91"/>
        <v>0</v>
      </c>
      <c r="BO82" s="47"/>
    </row>
    <row r="83" spans="1:67" ht="15.6">
      <c r="A83" s="545">
        <v>12368</v>
      </c>
      <c r="B83" s="546" t="s">
        <v>184</v>
      </c>
      <c r="C83" s="27"/>
      <c r="D83" s="422" t="s">
        <v>94</v>
      </c>
      <c r="E83" s="27">
        <v>6</v>
      </c>
      <c r="F83" s="47"/>
      <c r="G83" s="47"/>
      <c r="H83" s="47"/>
      <c r="I83" s="47">
        <v>6</v>
      </c>
      <c r="J83" s="47"/>
      <c r="K83" s="47"/>
      <c r="L83" s="47"/>
      <c r="M83" s="278">
        <v>170.32</v>
      </c>
      <c r="N83" s="428">
        <f t="shared" si="77"/>
        <v>0</v>
      </c>
      <c r="O83" s="440"/>
      <c r="P83" s="440"/>
      <c r="Q83" s="440"/>
      <c r="R83" s="440"/>
      <c r="S83" s="440"/>
      <c r="T83" s="440"/>
      <c r="U83" s="440"/>
      <c r="V83" s="440"/>
      <c r="W83" s="440"/>
      <c r="X83" s="440"/>
      <c r="Y83" s="440"/>
      <c r="Z83" s="440"/>
      <c r="AA83" s="435">
        <v>3.2450000000000001</v>
      </c>
      <c r="AB83" s="434"/>
      <c r="AC83" s="102">
        <f t="shared" si="78"/>
        <v>0</v>
      </c>
      <c r="AD83" s="102">
        <f t="shared" si="79"/>
        <v>0</v>
      </c>
      <c r="AE83" s="102">
        <f t="shared" si="80"/>
        <v>0</v>
      </c>
      <c r="AF83" s="102">
        <f t="shared" si="81"/>
        <v>0</v>
      </c>
      <c r="AG83" s="102">
        <f t="shared" si="82"/>
        <v>0</v>
      </c>
      <c r="AH83" s="102">
        <f t="shared" si="83"/>
        <v>0</v>
      </c>
      <c r="AI83" s="47"/>
      <c r="AJ83" s="27"/>
      <c r="AK83" s="170">
        <f t="shared" si="84"/>
        <v>0</v>
      </c>
      <c r="AL83" s="27"/>
      <c r="AM83" s="47">
        <f t="shared" si="85"/>
        <v>0</v>
      </c>
      <c r="AN83" s="47"/>
      <c r="AO83" s="47">
        <v>6</v>
      </c>
      <c r="AP83" s="27"/>
      <c r="AQ83" s="47"/>
      <c r="AR83" s="47"/>
      <c r="AS83" s="47"/>
      <c r="AT83" s="47"/>
      <c r="AU83" s="47">
        <f>$N83*1</f>
        <v>0</v>
      </c>
      <c r="AV83" s="47">
        <f>$N83*5</f>
        <v>0</v>
      </c>
      <c r="AW83" s="47"/>
      <c r="AX83" s="47"/>
      <c r="AY83" s="47"/>
      <c r="AZ83" s="47"/>
      <c r="BA83" s="47"/>
      <c r="BB83" s="47"/>
      <c r="BC83" s="47"/>
      <c r="BD83" s="47"/>
      <c r="BE83" s="47"/>
      <c r="BF83" s="47"/>
      <c r="BG83" s="47">
        <v>21001158</v>
      </c>
      <c r="BH83" s="47"/>
      <c r="BI83" s="47">
        <f t="shared" si="86"/>
        <v>0</v>
      </c>
      <c r="BJ83" s="47">
        <f t="shared" si="87"/>
        <v>0</v>
      </c>
      <c r="BK83" s="47">
        <f t="shared" si="88"/>
        <v>0</v>
      </c>
      <c r="BL83" s="47">
        <f t="shared" si="89"/>
        <v>0</v>
      </c>
      <c r="BM83" s="47">
        <f t="shared" si="90"/>
        <v>0</v>
      </c>
      <c r="BN83" s="47">
        <f t="shared" si="91"/>
        <v>0</v>
      </c>
      <c r="BO83" s="47"/>
    </row>
    <row r="84" spans="1:67" ht="15.6">
      <c r="A84" s="545">
        <v>12369</v>
      </c>
      <c r="B84" s="546" t="s">
        <v>185</v>
      </c>
      <c r="C84" s="27"/>
      <c r="D84" s="422" t="s">
        <v>94</v>
      </c>
      <c r="E84" s="27">
        <v>2</v>
      </c>
      <c r="F84" s="47"/>
      <c r="G84" s="47"/>
      <c r="H84" s="47"/>
      <c r="I84" s="47"/>
      <c r="J84" s="47"/>
      <c r="K84" s="47">
        <v>2</v>
      </c>
      <c r="L84" s="47"/>
      <c r="M84" s="278">
        <v>203.97</v>
      </c>
      <c r="N84" s="428">
        <f t="shared" si="77"/>
        <v>0</v>
      </c>
      <c r="O84" s="440"/>
      <c r="P84" s="440"/>
      <c r="Q84" s="440"/>
      <c r="R84" s="440"/>
      <c r="S84" s="440"/>
      <c r="T84" s="440"/>
      <c r="U84" s="440"/>
      <c r="V84" s="440"/>
      <c r="W84" s="440"/>
      <c r="X84" s="440"/>
      <c r="Y84" s="440"/>
      <c r="Z84" s="440"/>
      <c r="AA84" s="435">
        <v>4.3040000000000003</v>
      </c>
      <c r="AB84" s="434"/>
      <c r="AC84" s="102">
        <f t="shared" si="78"/>
        <v>0</v>
      </c>
      <c r="AD84" s="102">
        <f t="shared" si="79"/>
        <v>0</v>
      </c>
      <c r="AE84" s="102">
        <f t="shared" si="80"/>
        <v>0</v>
      </c>
      <c r="AF84" s="102">
        <f t="shared" si="81"/>
        <v>0</v>
      </c>
      <c r="AG84" s="102">
        <f t="shared" si="82"/>
        <v>0</v>
      </c>
      <c r="AH84" s="102">
        <f t="shared" si="83"/>
        <v>0</v>
      </c>
      <c r="AI84" s="47"/>
      <c r="AJ84" s="27"/>
      <c r="AK84" s="170">
        <f t="shared" si="84"/>
        <v>0</v>
      </c>
      <c r="AL84" s="27"/>
      <c r="AM84" s="47">
        <f t="shared" si="85"/>
        <v>0</v>
      </c>
      <c r="AN84" s="47"/>
      <c r="AO84" s="47">
        <v>2</v>
      </c>
      <c r="AP84" s="27"/>
      <c r="AQ84" s="47"/>
      <c r="AR84" s="47"/>
      <c r="AS84" s="47"/>
      <c r="AT84" s="47"/>
      <c r="AU84" s="47"/>
      <c r="AV84" s="47">
        <f>$N84*2</f>
        <v>0</v>
      </c>
      <c r="AW84" s="47"/>
      <c r="AX84" s="47"/>
      <c r="AY84" s="47"/>
      <c r="AZ84" s="47"/>
      <c r="BA84" s="47"/>
      <c r="BB84" s="47"/>
      <c r="BC84" s="47"/>
      <c r="BD84" s="47"/>
      <c r="BE84" s="47"/>
      <c r="BF84" s="47"/>
      <c r="BG84" s="47">
        <v>21001159</v>
      </c>
      <c r="BH84" s="47"/>
      <c r="BI84" s="47">
        <f t="shared" si="86"/>
        <v>0</v>
      </c>
      <c r="BJ84" s="47">
        <f t="shared" si="87"/>
        <v>0</v>
      </c>
      <c r="BK84" s="47">
        <f t="shared" si="88"/>
        <v>0</v>
      </c>
      <c r="BL84" s="47">
        <f t="shared" si="89"/>
        <v>0</v>
      </c>
      <c r="BM84" s="47">
        <f t="shared" si="90"/>
        <v>0</v>
      </c>
      <c r="BN84" s="47">
        <f t="shared" si="91"/>
        <v>0</v>
      </c>
      <c r="BO84" s="47"/>
    </row>
    <row r="85" spans="1:67">
      <c r="A85" s="545">
        <v>12370</v>
      </c>
      <c r="B85" s="546" t="s">
        <v>186</v>
      </c>
      <c r="C85" s="27"/>
      <c r="D85" s="423" t="s">
        <v>94</v>
      </c>
      <c r="E85" s="27">
        <v>4</v>
      </c>
      <c r="F85" s="47"/>
      <c r="G85" s="47"/>
      <c r="H85" s="47">
        <v>4</v>
      </c>
      <c r="I85" s="47"/>
      <c r="J85" s="47"/>
      <c r="K85" s="47"/>
      <c r="L85" s="47"/>
      <c r="M85" s="278">
        <v>75</v>
      </c>
      <c r="N85" s="428">
        <f t="shared" si="77"/>
        <v>0</v>
      </c>
      <c r="O85" s="440"/>
      <c r="P85" s="440"/>
      <c r="Q85" s="440"/>
      <c r="R85" s="440"/>
      <c r="S85" s="440"/>
      <c r="T85" s="440"/>
      <c r="U85" s="440"/>
      <c r="V85" s="440"/>
      <c r="W85" s="440"/>
      <c r="X85" s="440"/>
      <c r="Y85" s="440"/>
      <c r="Z85" s="440"/>
      <c r="AA85" s="435">
        <v>1.46</v>
      </c>
      <c r="AB85" s="434"/>
      <c r="AC85" s="102">
        <f t="shared" si="78"/>
        <v>0</v>
      </c>
      <c r="AD85" s="102">
        <f t="shared" si="79"/>
        <v>0</v>
      </c>
      <c r="AE85" s="102">
        <f t="shared" si="80"/>
        <v>0</v>
      </c>
      <c r="AF85" s="102">
        <f t="shared" si="81"/>
        <v>0</v>
      </c>
      <c r="AG85" s="102">
        <f t="shared" si="82"/>
        <v>0</v>
      </c>
      <c r="AH85" s="102">
        <f t="shared" si="83"/>
        <v>0</v>
      </c>
      <c r="AI85" s="47"/>
      <c r="AJ85" s="27"/>
      <c r="AK85" s="170">
        <f t="shared" si="84"/>
        <v>0</v>
      </c>
      <c r="AL85" s="27"/>
      <c r="AM85" s="47">
        <f t="shared" si="85"/>
        <v>0</v>
      </c>
      <c r="AN85" s="47"/>
      <c r="AO85" s="47"/>
      <c r="AP85" s="27"/>
      <c r="AQ85" s="47"/>
      <c r="AR85" s="47">
        <v>4</v>
      </c>
      <c r="AS85" s="47"/>
      <c r="AT85" s="47"/>
      <c r="AU85" s="47"/>
      <c r="AV85" s="47">
        <f>$N85*4</f>
        <v>0</v>
      </c>
      <c r="AW85" s="47"/>
      <c r="AX85" s="47"/>
      <c r="AY85" s="47"/>
      <c r="AZ85" s="47"/>
      <c r="BA85" s="47"/>
      <c r="BB85" s="47"/>
      <c r="BC85" s="47"/>
      <c r="BD85" s="47"/>
      <c r="BE85" s="47"/>
      <c r="BF85" s="47"/>
      <c r="BG85" s="47">
        <v>21001186</v>
      </c>
      <c r="BH85" s="47"/>
      <c r="BI85" s="47">
        <f t="shared" ref="BI85" si="93">$N85*AN85</f>
        <v>0</v>
      </c>
      <c r="BJ85" s="47">
        <f t="shared" ref="BJ85" si="94">$N85*AO85</f>
        <v>0</v>
      </c>
      <c r="BK85" s="47">
        <f t="shared" ref="BK85" si="95">$N85*AP85</f>
        <v>0</v>
      </c>
      <c r="BL85" s="47">
        <f t="shared" ref="BL85" si="96">$N85*AQ85</f>
        <v>0</v>
      </c>
      <c r="BM85" s="47">
        <f t="shared" ref="BM85" si="97">$N85*AR85</f>
        <v>0</v>
      </c>
      <c r="BN85" s="47">
        <f t="shared" ref="BN85" si="98">$N85*AS85</f>
        <v>0</v>
      </c>
      <c r="BO85" s="47"/>
    </row>
    <row r="86" spans="1:67">
      <c r="A86" s="27">
        <v>11371</v>
      </c>
      <c r="B86" s="421" t="s">
        <v>187</v>
      </c>
      <c r="C86" s="27"/>
      <c r="D86" s="423" t="s">
        <v>94</v>
      </c>
      <c r="E86" s="27">
        <v>5</v>
      </c>
      <c r="F86" s="47"/>
      <c r="G86" s="47"/>
      <c r="H86" s="47"/>
      <c r="I86" s="47"/>
      <c r="J86" s="47"/>
      <c r="K86" s="27">
        <v>5</v>
      </c>
      <c r="L86" s="47"/>
      <c r="M86" s="278">
        <v>156.60000000000002</v>
      </c>
      <c r="N86" s="428">
        <f t="shared" si="77"/>
        <v>0</v>
      </c>
      <c r="O86" s="440"/>
      <c r="P86" s="440"/>
      <c r="Q86" s="440"/>
      <c r="R86" s="440"/>
      <c r="S86" s="440"/>
      <c r="T86" s="440"/>
      <c r="U86" s="440"/>
      <c r="V86" s="440"/>
      <c r="W86" s="440"/>
      <c r="X86" s="440"/>
      <c r="Y86" s="440"/>
      <c r="Z86" s="440"/>
      <c r="AA86" s="435">
        <v>1.98</v>
      </c>
      <c r="AB86" s="434"/>
      <c r="AC86" s="102">
        <f t="shared" si="78"/>
        <v>0</v>
      </c>
      <c r="AD86" s="102">
        <f t="shared" si="79"/>
        <v>0</v>
      </c>
      <c r="AE86" s="102">
        <f t="shared" si="80"/>
        <v>0</v>
      </c>
      <c r="AF86" s="102">
        <f t="shared" si="81"/>
        <v>0</v>
      </c>
      <c r="AG86" s="102">
        <f t="shared" si="82"/>
        <v>0</v>
      </c>
      <c r="AH86" s="102">
        <f t="shared" si="83"/>
        <v>0</v>
      </c>
      <c r="AI86" s="47"/>
      <c r="AJ86" s="27"/>
      <c r="AK86" s="170">
        <f t="shared" si="84"/>
        <v>0</v>
      </c>
      <c r="AL86" s="27"/>
      <c r="AM86" s="47">
        <f t="shared" si="85"/>
        <v>0</v>
      </c>
      <c r="AN86" s="47"/>
      <c r="AO86" s="47"/>
      <c r="AP86" s="27"/>
      <c r="AQ86" s="47"/>
      <c r="AR86" s="47">
        <v>5</v>
      </c>
      <c r="AS86" s="47"/>
      <c r="AT86" s="47"/>
      <c r="AU86" s="47"/>
      <c r="AV86" s="47">
        <f>$N86*2</f>
        <v>0</v>
      </c>
      <c r="AW86" s="47">
        <f>$N86*3</f>
        <v>0</v>
      </c>
      <c r="AX86" s="47"/>
      <c r="AY86" s="47"/>
      <c r="AZ86" s="47"/>
      <c r="BA86" s="47"/>
      <c r="BB86" s="47"/>
      <c r="BC86" s="47"/>
      <c r="BD86" s="47"/>
      <c r="BE86" s="47"/>
      <c r="BF86" s="47"/>
      <c r="BG86" s="47">
        <v>21001234</v>
      </c>
      <c r="BH86" s="47"/>
      <c r="BI86" s="47">
        <f t="shared" ref="BI86:BI89" si="99">$N86*AN86</f>
        <v>0</v>
      </c>
      <c r="BJ86" s="47">
        <f t="shared" ref="BJ86:BJ89" si="100">$N86*AO86</f>
        <v>0</v>
      </c>
      <c r="BK86" s="47">
        <f t="shared" ref="BK86:BK89" si="101">$N86*AP86</f>
        <v>0</v>
      </c>
      <c r="BL86" s="47">
        <f t="shared" ref="BL86:BL89" si="102">$N86*AQ86</f>
        <v>0</v>
      </c>
      <c r="BM86" s="47">
        <f t="shared" ref="BM86:BM89" si="103">$N86*AR86</f>
        <v>0</v>
      </c>
      <c r="BN86" s="47">
        <f t="shared" ref="BN86:BN89" si="104">$N86*AS86</f>
        <v>0</v>
      </c>
      <c r="BO86" s="47"/>
    </row>
    <row r="87" spans="1:67">
      <c r="A87" s="27">
        <v>11372</v>
      </c>
      <c r="B87" s="421" t="s">
        <v>188</v>
      </c>
      <c r="C87" s="27"/>
      <c r="D87" s="423" t="s">
        <v>94</v>
      </c>
      <c r="E87" s="27">
        <v>3</v>
      </c>
      <c r="F87" s="47"/>
      <c r="G87" s="47"/>
      <c r="H87" s="47"/>
      <c r="I87" s="47"/>
      <c r="J87" s="47"/>
      <c r="K87" s="27">
        <v>3</v>
      </c>
      <c r="L87" s="47"/>
      <c r="M87" s="278">
        <v>123.3036</v>
      </c>
      <c r="N87" s="428">
        <f t="shared" si="77"/>
        <v>0</v>
      </c>
      <c r="O87" s="440"/>
      <c r="P87" s="440"/>
      <c r="Q87" s="440"/>
      <c r="R87" s="440"/>
      <c r="S87" s="440"/>
      <c r="T87" s="440"/>
      <c r="U87" s="440"/>
      <c r="V87" s="440"/>
      <c r="W87" s="440"/>
      <c r="X87" s="440"/>
      <c r="Y87" s="440"/>
      <c r="Z87" s="440"/>
      <c r="AA87" s="435">
        <v>1.78</v>
      </c>
      <c r="AB87" s="434"/>
      <c r="AC87" s="102">
        <f t="shared" si="78"/>
        <v>0</v>
      </c>
      <c r="AD87" s="102">
        <f t="shared" si="79"/>
        <v>0</v>
      </c>
      <c r="AE87" s="102">
        <f t="shared" si="80"/>
        <v>0</v>
      </c>
      <c r="AF87" s="102">
        <f t="shared" si="81"/>
        <v>0</v>
      </c>
      <c r="AG87" s="102">
        <f t="shared" si="82"/>
        <v>0</v>
      </c>
      <c r="AH87" s="102">
        <f t="shared" si="83"/>
        <v>0</v>
      </c>
      <c r="AI87" s="47"/>
      <c r="AJ87" s="27"/>
      <c r="AK87" s="170">
        <f t="shared" si="84"/>
        <v>0</v>
      </c>
      <c r="AL87" s="27"/>
      <c r="AM87" s="47">
        <f t="shared" si="85"/>
        <v>0</v>
      </c>
      <c r="AN87" s="47"/>
      <c r="AO87" s="47"/>
      <c r="AP87" s="27"/>
      <c r="AQ87" s="47"/>
      <c r="AR87" s="47">
        <v>3</v>
      </c>
      <c r="AS87" s="47"/>
      <c r="AT87" s="47"/>
      <c r="AU87" s="47"/>
      <c r="AV87" s="47"/>
      <c r="AW87" s="47"/>
      <c r="AX87" s="47">
        <f>$N87*2</f>
        <v>0</v>
      </c>
      <c r="AY87" s="47">
        <f>$N87*1</f>
        <v>0</v>
      </c>
      <c r="AZ87" s="47"/>
      <c r="BA87" s="47"/>
      <c r="BB87" s="47"/>
      <c r="BC87" s="47"/>
      <c r="BD87" s="47"/>
      <c r="BE87" s="47"/>
      <c r="BF87" s="47"/>
      <c r="BG87" s="47">
        <v>21001235</v>
      </c>
      <c r="BH87" s="47"/>
      <c r="BI87" s="47">
        <f t="shared" si="99"/>
        <v>0</v>
      </c>
      <c r="BJ87" s="47">
        <f t="shared" si="100"/>
        <v>0</v>
      </c>
      <c r="BK87" s="47">
        <f t="shared" si="101"/>
        <v>0</v>
      </c>
      <c r="BL87" s="47">
        <f t="shared" si="102"/>
        <v>0</v>
      </c>
      <c r="BM87" s="47">
        <f t="shared" si="103"/>
        <v>0</v>
      </c>
      <c r="BN87" s="47">
        <f t="shared" si="104"/>
        <v>0</v>
      </c>
      <c r="BO87" s="47"/>
    </row>
    <row r="88" spans="1:67">
      <c r="A88" s="27">
        <v>11373</v>
      </c>
      <c r="B88" s="421" t="s">
        <v>189</v>
      </c>
      <c r="C88" s="27"/>
      <c r="D88" s="423" t="s">
        <v>94</v>
      </c>
      <c r="E88" s="27">
        <v>2</v>
      </c>
      <c r="F88" s="47"/>
      <c r="G88" s="47"/>
      <c r="H88" s="47"/>
      <c r="I88" s="47"/>
      <c r="J88" s="47"/>
      <c r="K88" s="47"/>
      <c r="L88" s="27">
        <v>2</v>
      </c>
      <c r="M88" s="278">
        <v>87.102000000000018</v>
      </c>
      <c r="N88" s="428">
        <f t="shared" si="77"/>
        <v>0</v>
      </c>
      <c r="O88" s="440"/>
      <c r="P88" s="440"/>
      <c r="Q88" s="440"/>
      <c r="R88" s="440"/>
      <c r="S88" s="440"/>
      <c r="T88" s="440"/>
      <c r="U88" s="440"/>
      <c r="V88" s="440"/>
      <c r="W88" s="440"/>
      <c r="X88" s="440"/>
      <c r="Y88" s="440"/>
      <c r="Z88" s="440"/>
      <c r="AA88" s="435">
        <v>1.28</v>
      </c>
      <c r="AB88" s="434"/>
      <c r="AC88" s="102">
        <f t="shared" si="78"/>
        <v>0</v>
      </c>
      <c r="AD88" s="102">
        <f t="shared" si="79"/>
        <v>0</v>
      </c>
      <c r="AE88" s="102">
        <f t="shared" si="80"/>
        <v>0</v>
      </c>
      <c r="AF88" s="102">
        <f t="shared" si="81"/>
        <v>0</v>
      </c>
      <c r="AG88" s="102">
        <f t="shared" si="82"/>
        <v>0</v>
      </c>
      <c r="AH88" s="102">
        <f t="shared" si="83"/>
        <v>0</v>
      </c>
      <c r="AI88" s="102">
        <f>$N88*L88</f>
        <v>0</v>
      </c>
      <c r="AJ88" s="27"/>
      <c r="AK88" s="170">
        <f t="shared" si="84"/>
        <v>0</v>
      </c>
      <c r="AL88" s="27"/>
      <c r="AM88" s="47">
        <f t="shared" si="85"/>
        <v>0</v>
      </c>
      <c r="AN88" s="47"/>
      <c r="AO88" s="47"/>
      <c r="AP88" s="27"/>
      <c r="AQ88" s="47"/>
      <c r="AR88" s="47">
        <v>2</v>
      </c>
      <c r="AS88" s="47"/>
      <c r="AT88" s="47"/>
      <c r="AU88" s="47"/>
      <c r="AV88" s="47">
        <f>$N88*1</f>
        <v>0</v>
      </c>
      <c r="AW88" s="47">
        <f>$N88*1</f>
        <v>0</v>
      </c>
      <c r="AX88" s="47"/>
      <c r="AY88" s="47"/>
      <c r="AZ88" s="47"/>
      <c r="BA88" s="47"/>
      <c r="BB88" s="47"/>
      <c r="BC88" s="47"/>
      <c r="BD88" s="47"/>
      <c r="BE88" s="47"/>
      <c r="BF88" s="47"/>
      <c r="BG88" s="47">
        <v>21001237</v>
      </c>
      <c r="BH88" s="47"/>
      <c r="BI88" s="47">
        <f t="shared" si="99"/>
        <v>0</v>
      </c>
      <c r="BJ88" s="47">
        <f t="shared" si="100"/>
        <v>0</v>
      </c>
      <c r="BK88" s="47">
        <f t="shared" si="101"/>
        <v>0</v>
      </c>
      <c r="BL88" s="47">
        <f t="shared" si="102"/>
        <v>0</v>
      </c>
      <c r="BM88" s="47">
        <f t="shared" si="103"/>
        <v>0</v>
      </c>
      <c r="BN88" s="47">
        <f t="shared" si="104"/>
        <v>0</v>
      </c>
      <c r="BO88" s="47"/>
    </row>
    <row r="89" spans="1:67">
      <c r="A89" s="27">
        <v>11374</v>
      </c>
      <c r="B89" s="421" t="s">
        <v>190</v>
      </c>
      <c r="C89" s="27"/>
      <c r="D89" s="423" t="s">
        <v>94</v>
      </c>
      <c r="E89" s="27">
        <v>2</v>
      </c>
      <c r="F89" s="47"/>
      <c r="G89" s="47"/>
      <c r="H89" s="47"/>
      <c r="I89" s="47"/>
      <c r="J89" s="47"/>
      <c r="K89" s="47"/>
      <c r="L89" s="27">
        <v>2</v>
      </c>
      <c r="M89" s="278">
        <v>124.2</v>
      </c>
      <c r="N89" s="428">
        <f t="shared" si="77"/>
        <v>0</v>
      </c>
      <c r="O89" s="440"/>
      <c r="P89" s="440"/>
      <c r="Q89" s="440"/>
      <c r="R89" s="440"/>
      <c r="S89" s="440"/>
      <c r="T89" s="440"/>
      <c r="U89" s="440"/>
      <c r="V89" s="440"/>
      <c r="W89" s="440"/>
      <c r="X89" s="440"/>
      <c r="Y89" s="440"/>
      <c r="Z89" s="440"/>
      <c r="AA89" s="435">
        <v>2.02</v>
      </c>
      <c r="AB89" s="434"/>
      <c r="AC89" s="102">
        <f t="shared" si="78"/>
        <v>0</v>
      </c>
      <c r="AD89" s="102">
        <f t="shared" si="79"/>
        <v>0</v>
      </c>
      <c r="AE89" s="102">
        <f t="shared" si="80"/>
        <v>0</v>
      </c>
      <c r="AF89" s="102">
        <f t="shared" si="81"/>
        <v>0</v>
      </c>
      <c r="AG89" s="102">
        <f t="shared" si="82"/>
        <v>0</v>
      </c>
      <c r="AH89" s="102">
        <f t="shared" si="83"/>
        <v>0</v>
      </c>
      <c r="AI89" s="102">
        <f>$N89*L89</f>
        <v>0</v>
      </c>
      <c r="AJ89" s="27"/>
      <c r="AK89" s="170">
        <f t="shared" si="84"/>
        <v>0</v>
      </c>
      <c r="AL89" s="27"/>
      <c r="AM89" s="47">
        <f t="shared" si="85"/>
        <v>0</v>
      </c>
      <c r="AN89" s="47"/>
      <c r="AO89" s="47"/>
      <c r="AP89" s="27"/>
      <c r="AQ89" s="47"/>
      <c r="AR89" s="47">
        <v>2</v>
      </c>
      <c r="AS89" s="47"/>
      <c r="AT89" s="443"/>
      <c r="AU89" s="443"/>
      <c r="AV89" s="443"/>
      <c r="AW89" s="443"/>
      <c r="AX89" s="443"/>
      <c r="AY89" s="443"/>
      <c r="AZ89" s="443"/>
      <c r="BA89" s="443"/>
      <c r="BB89" s="47"/>
      <c r="BC89" s="47"/>
      <c r="BD89" s="47"/>
      <c r="BE89" s="47"/>
      <c r="BF89" s="47"/>
      <c r="BG89" s="47">
        <v>21001238</v>
      </c>
      <c r="BH89" s="47"/>
      <c r="BI89" s="47">
        <f t="shared" si="99"/>
        <v>0</v>
      </c>
      <c r="BJ89" s="47">
        <f t="shared" si="100"/>
        <v>0</v>
      </c>
      <c r="BK89" s="47">
        <f t="shared" si="101"/>
        <v>0</v>
      </c>
      <c r="BL89" s="47">
        <f t="shared" si="102"/>
        <v>0</v>
      </c>
      <c r="BM89" s="47">
        <f t="shared" si="103"/>
        <v>0</v>
      </c>
      <c r="BN89" s="47">
        <f t="shared" si="104"/>
        <v>0</v>
      </c>
      <c r="BO89" s="47"/>
    </row>
    <row r="90" spans="1:67">
      <c r="A90" s="545">
        <v>12375</v>
      </c>
      <c r="B90" s="546" t="s">
        <v>191</v>
      </c>
      <c r="C90" s="27"/>
      <c r="D90" s="423" t="s">
        <v>94</v>
      </c>
      <c r="E90" s="27">
        <v>5</v>
      </c>
      <c r="F90" s="47"/>
      <c r="G90" s="47"/>
      <c r="H90" s="47">
        <v>5</v>
      </c>
      <c r="I90" s="47"/>
      <c r="J90" s="47"/>
      <c r="K90" s="47"/>
      <c r="L90" s="47"/>
      <c r="M90" s="278">
        <v>64.58</v>
      </c>
      <c r="N90" s="428">
        <f t="shared" si="77"/>
        <v>0</v>
      </c>
      <c r="O90" s="440"/>
      <c r="P90" s="440"/>
      <c r="Q90" s="440"/>
      <c r="R90" s="440"/>
      <c r="S90" s="440"/>
      <c r="T90" s="440"/>
      <c r="U90" s="440"/>
      <c r="V90" s="440"/>
      <c r="W90" s="440"/>
      <c r="X90" s="440"/>
      <c r="Y90" s="440"/>
      <c r="Z90" s="440"/>
      <c r="AA90" s="435">
        <v>1.1200000000000001</v>
      </c>
      <c r="AB90" s="434"/>
      <c r="AC90" s="102">
        <f t="shared" si="78"/>
        <v>0</v>
      </c>
      <c r="AD90" s="102">
        <f t="shared" si="79"/>
        <v>0</v>
      </c>
      <c r="AE90" s="102">
        <f t="shared" si="80"/>
        <v>0</v>
      </c>
      <c r="AF90" s="102">
        <f t="shared" si="81"/>
        <v>0</v>
      </c>
      <c r="AG90" s="102">
        <f t="shared" si="82"/>
        <v>0</v>
      </c>
      <c r="AH90" s="102">
        <f t="shared" si="83"/>
        <v>0</v>
      </c>
      <c r="AI90" s="47"/>
      <c r="AJ90" s="27"/>
      <c r="AK90" s="170">
        <f t="shared" si="84"/>
        <v>0</v>
      </c>
      <c r="AL90" s="27"/>
      <c r="AM90" s="47">
        <f t="shared" si="85"/>
        <v>0</v>
      </c>
      <c r="AN90" s="47"/>
      <c r="AO90" s="47"/>
      <c r="AP90" s="27"/>
      <c r="AQ90" s="47"/>
      <c r="AR90" s="47"/>
      <c r="AS90" s="47">
        <v>5</v>
      </c>
      <c r="AT90" s="47"/>
      <c r="AU90" s="47">
        <f>$N90*5</f>
        <v>0</v>
      </c>
      <c r="AV90" s="47"/>
      <c r="AW90" s="47"/>
      <c r="AX90" s="47"/>
      <c r="AY90" s="47"/>
      <c r="AZ90" s="47"/>
      <c r="BA90" s="47"/>
      <c r="BB90" s="47"/>
      <c r="BC90" s="47"/>
      <c r="BD90" s="47"/>
      <c r="BE90" s="47"/>
      <c r="BF90" s="47"/>
      <c r="BG90" s="47">
        <v>21001187</v>
      </c>
      <c r="BH90" s="47"/>
      <c r="BI90" s="47">
        <f t="shared" ref="BI90" si="105">$N90*AN90</f>
        <v>0</v>
      </c>
      <c r="BJ90" s="47">
        <f t="shared" ref="BJ90" si="106">$N90*AO90</f>
        <v>0</v>
      </c>
      <c r="BK90" s="47">
        <f t="shared" ref="BK90" si="107">$N90*AP90</f>
        <v>0</v>
      </c>
      <c r="BL90" s="47">
        <f t="shared" ref="BL90" si="108">$N90*AQ90</f>
        <v>0</v>
      </c>
      <c r="BM90" s="47">
        <f t="shared" ref="BM90" si="109">$N90*AR90</f>
        <v>0</v>
      </c>
      <c r="BN90" s="47">
        <f t="shared" ref="BN90" si="110">$N90*AS90</f>
        <v>0</v>
      </c>
      <c r="BO90" s="47"/>
    </row>
    <row r="91" spans="1:67">
      <c r="A91" s="545">
        <v>12376</v>
      </c>
      <c r="B91" s="546" t="s">
        <v>192</v>
      </c>
      <c r="C91" s="27"/>
      <c r="D91" s="423" t="s">
        <v>94</v>
      </c>
      <c r="E91" s="27">
        <v>8</v>
      </c>
      <c r="F91" s="47"/>
      <c r="G91" s="47"/>
      <c r="H91" s="47"/>
      <c r="I91" s="47">
        <v>8</v>
      </c>
      <c r="J91" s="47"/>
      <c r="K91" s="47"/>
      <c r="L91" s="47"/>
      <c r="M91" s="278">
        <v>159.29</v>
      </c>
      <c r="N91" s="428">
        <f t="shared" si="77"/>
        <v>0</v>
      </c>
      <c r="O91" s="440"/>
      <c r="P91" s="440"/>
      <c r="Q91" s="440"/>
      <c r="R91" s="440"/>
      <c r="S91" s="440"/>
      <c r="T91" s="440"/>
      <c r="U91" s="440"/>
      <c r="V91" s="440"/>
      <c r="W91" s="440"/>
      <c r="X91" s="440"/>
      <c r="Y91" s="440"/>
      <c r="Z91" s="440"/>
      <c r="AA91" s="435">
        <v>2.98</v>
      </c>
      <c r="AB91" s="434"/>
      <c r="AC91" s="102">
        <f t="shared" si="78"/>
        <v>0</v>
      </c>
      <c r="AD91" s="102">
        <f t="shared" si="79"/>
        <v>0</v>
      </c>
      <c r="AE91" s="102">
        <f t="shared" si="80"/>
        <v>0</v>
      </c>
      <c r="AF91" s="102">
        <f t="shared" si="81"/>
        <v>0</v>
      </c>
      <c r="AG91" s="102">
        <f t="shared" si="82"/>
        <v>0</v>
      </c>
      <c r="AH91" s="102">
        <f t="shared" si="83"/>
        <v>0</v>
      </c>
      <c r="AI91" s="47"/>
      <c r="AJ91" s="27"/>
      <c r="AK91" s="170">
        <f t="shared" si="84"/>
        <v>0</v>
      </c>
      <c r="AL91" s="27"/>
      <c r="AM91" s="47">
        <f t="shared" si="85"/>
        <v>0</v>
      </c>
      <c r="AN91" s="47"/>
      <c r="AO91" s="47"/>
      <c r="AP91" s="27"/>
      <c r="AQ91" s="47"/>
      <c r="AR91" s="47"/>
      <c r="AS91" s="47">
        <v>8</v>
      </c>
      <c r="AT91" s="47"/>
      <c r="AU91" s="47">
        <f>$N91*8</f>
        <v>0</v>
      </c>
      <c r="AV91" s="47"/>
      <c r="AW91" s="47"/>
      <c r="AX91" s="47"/>
      <c r="AY91" s="47"/>
      <c r="AZ91" s="47"/>
      <c r="BA91" s="47"/>
      <c r="BB91" s="47"/>
      <c r="BC91" s="47"/>
      <c r="BD91" s="47"/>
      <c r="BE91" s="47"/>
      <c r="BF91" s="47"/>
      <c r="BG91" s="47">
        <v>21001188</v>
      </c>
      <c r="BH91" s="47"/>
      <c r="BI91" s="47">
        <f t="shared" ref="BI91:BI92" si="111">$N91*AN91</f>
        <v>0</v>
      </c>
      <c r="BJ91" s="47">
        <f t="shared" ref="BJ91:BJ92" si="112">$N91*AO91</f>
        <v>0</v>
      </c>
      <c r="BK91" s="47">
        <f t="shared" ref="BK91:BK92" si="113">$N91*AP91</f>
        <v>0</v>
      </c>
      <c r="BL91" s="47">
        <f t="shared" ref="BL91:BL92" si="114">$N91*AQ91</f>
        <v>0</v>
      </c>
      <c r="BM91" s="47">
        <f t="shared" ref="BM91:BM92" si="115">$N91*AR91</f>
        <v>0</v>
      </c>
      <c r="BN91" s="47">
        <f t="shared" ref="BN91:BN92" si="116">$N91*AS91</f>
        <v>0</v>
      </c>
      <c r="BO91" s="47"/>
    </row>
    <row r="92" spans="1:67">
      <c r="A92" s="27">
        <v>11377</v>
      </c>
      <c r="B92" s="47" t="s">
        <v>193</v>
      </c>
      <c r="C92" s="27"/>
      <c r="D92" s="423" t="s">
        <v>94</v>
      </c>
      <c r="E92" s="27">
        <v>2</v>
      </c>
      <c r="F92" s="47"/>
      <c r="G92" s="47"/>
      <c r="H92" s="47"/>
      <c r="I92" s="47"/>
      <c r="J92" s="47"/>
      <c r="K92" s="47">
        <v>2</v>
      </c>
      <c r="L92" s="47"/>
      <c r="M92" s="278">
        <v>67.5</v>
      </c>
      <c r="N92" s="428">
        <f t="shared" si="77"/>
        <v>0</v>
      </c>
      <c r="O92" s="440"/>
      <c r="P92" s="440"/>
      <c r="Q92" s="440"/>
      <c r="R92" s="440"/>
      <c r="S92" s="440"/>
      <c r="T92" s="440"/>
      <c r="U92" s="591"/>
      <c r="V92" s="440"/>
      <c r="W92" s="440"/>
      <c r="X92" s="440"/>
      <c r="Y92" s="440"/>
      <c r="Z92" s="440"/>
      <c r="AA92" s="435">
        <v>0.9</v>
      </c>
      <c r="AB92" s="434"/>
      <c r="AC92" s="102">
        <f t="shared" si="78"/>
        <v>0</v>
      </c>
      <c r="AD92" s="102">
        <f t="shared" si="79"/>
        <v>0</v>
      </c>
      <c r="AE92" s="102">
        <f t="shared" si="80"/>
        <v>0</v>
      </c>
      <c r="AF92" s="102">
        <f t="shared" si="81"/>
        <v>0</v>
      </c>
      <c r="AG92" s="102">
        <f t="shared" si="82"/>
        <v>0</v>
      </c>
      <c r="AH92" s="102">
        <f t="shared" si="83"/>
        <v>0</v>
      </c>
      <c r="AI92" s="47"/>
      <c r="AJ92" s="27"/>
      <c r="AK92" s="170">
        <f t="shared" si="84"/>
        <v>0</v>
      </c>
      <c r="AL92" s="27"/>
      <c r="AM92" s="47">
        <f t="shared" si="85"/>
        <v>0</v>
      </c>
      <c r="AN92" s="47"/>
      <c r="AO92" s="47"/>
      <c r="AP92" s="27"/>
      <c r="AQ92" s="47"/>
      <c r="AR92" s="47"/>
      <c r="AS92" s="47">
        <v>2</v>
      </c>
      <c r="AT92" s="47"/>
      <c r="AU92" s="47"/>
      <c r="AV92" s="47">
        <f>$N92*2</f>
        <v>0</v>
      </c>
      <c r="AW92" s="47"/>
      <c r="AX92" s="47"/>
      <c r="AY92" s="47"/>
      <c r="AZ92" s="47"/>
      <c r="BA92" s="47"/>
      <c r="BB92" s="47"/>
      <c r="BC92" s="47"/>
      <c r="BD92" s="47"/>
      <c r="BE92" s="47"/>
      <c r="BF92" s="47"/>
      <c r="BG92" s="47">
        <v>21001239</v>
      </c>
      <c r="BH92" s="47"/>
      <c r="BI92" s="47">
        <f t="shared" si="111"/>
        <v>0</v>
      </c>
      <c r="BJ92" s="47">
        <f t="shared" si="112"/>
        <v>0</v>
      </c>
      <c r="BK92" s="47">
        <f t="shared" si="113"/>
        <v>0</v>
      </c>
      <c r="BL92" s="47">
        <f t="shared" si="114"/>
        <v>0</v>
      </c>
      <c r="BM92" s="47">
        <f t="shared" si="115"/>
        <v>0</v>
      </c>
      <c r="BN92" s="47">
        <f t="shared" si="116"/>
        <v>0</v>
      </c>
      <c r="BO92" s="47"/>
    </row>
    <row r="93" spans="1:67" ht="15.6">
      <c r="A93" s="420"/>
      <c r="B93" s="420" t="s">
        <v>175</v>
      </c>
      <c r="C93" s="420"/>
      <c r="D93" s="420"/>
      <c r="E93" s="420"/>
      <c r="F93" s="420"/>
      <c r="G93" s="420"/>
      <c r="H93" s="420"/>
      <c r="I93" s="420"/>
      <c r="J93" s="420"/>
      <c r="K93" s="420"/>
      <c r="L93" s="420"/>
      <c r="M93" s="420"/>
      <c r="N93" s="420"/>
      <c r="O93" s="420"/>
      <c r="P93" s="420"/>
      <c r="Q93" s="420"/>
      <c r="R93" s="420"/>
      <c r="S93" s="420"/>
      <c r="T93" s="420"/>
      <c r="U93" s="420"/>
      <c r="V93" s="420"/>
      <c r="W93" s="420"/>
      <c r="X93" s="420"/>
      <c r="Y93" s="420"/>
      <c r="Z93" s="420"/>
      <c r="AA93" s="435"/>
      <c r="AB93" s="434"/>
      <c r="AC93" s="102"/>
      <c r="AD93" s="102"/>
      <c r="AE93" s="102"/>
      <c r="AF93" s="102"/>
      <c r="AG93" s="102"/>
      <c r="AH93" s="102"/>
      <c r="AI93" s="47"/>
      <c r="AJ93" s="27"/>
      <c r="AK93" s="170"/>
      <c r="AL93" s="47"/>
      <c r="AM93" s="47"/>
      <c r="AN93" s="47"/>
      <c r="AO93" s="47"/>
      <c r="AP93" s="27"/>
      <c r="AQ93" s="47"/>
      <c r="AR93" s="47"/>
      <c r="AS93" s="47"/>
      <c r="AT93" s="47"/>
      <c r="AU93" s="47"/>
      <c r="AV93" s="47"/>
      <c r="AW93" s="47"/>
      <c r="AX93" s="47"/>
      <c r="AY93" s="47"/>
      <c r="AZ93" s="47"/>
      <c r="BA93" s="47"/>
      <c r="BB93" s="47"/>
      <c r="BC93" s="47"/>
      <c r="BD93" s="47"/>
      <c r="BE93" s="47"/>
      <c r="BF93" s="47"/>
      <c r="BG93" s="47"/>
      <c r="BH93" s="47"/>
      <c r="BI93" s="47"/>
      <c r="BJ93" s="47"/>
      <c r="BK93" s="47"/>
      <c r="BL93" s="47"/>
      <c r="BM93" s="47"/>
      <c r="BN93" s="47"/>
      <c r="BO93" s="47"/>
    </row>
    <row r="94" spans="1:67" ht="15.6">
      <c r="A94" s="420"/>
      <c r="B94" s="420" t="s">
        <v>194</v>
      </c>
      <c r="C94" s="420"/>
      <c r="D94" s="420"/>
      <c r="E94" s="420"/>
      <c r="F94" s="420"/>
      <c r="G94" s="420"/>
      <c r="H94" s="420"/>
      <c r="I94" s="420"/>
      <c r="J94" s="420"/>
      <c r="K94" s="420"/>
      <c r="L94" s="420"/>
      <c r="M94" s="420"/>
      <c r="N94" s="420"/>
      <c r="O94" s="420"/>
      <c r="P94" s="420"/>
      <c r="Q94" s="420"/>
      <c r="R94" s="420"/>
      <c r="S94" s="420"/>
      <c r="T94" s="420"/>
      <c r="U94" s="420"/>
      <c r="V94" s="420"/>
      <c r="W94" s="420"/>
      <c r="X94" s="420"/>
      <c r="Y94" s="420"/>
      <c r="Z94" s="420"/>
      <c r="AA94" s="435"/>
      <c r="AB94" s="434"/>
      <c r="AC94" s="102"/>
      <c r="AD94" s="102"/>
      <c r="AE94" s="102"/>
      <c r="AF94" s="102"/>
      <c r="AG94" s="102"/>
      <c r="AH94" s="102"/>
      <c r="AI94" s="47"/>
      <c r="AJ94" s="27"/>
      <c r="AK94" s="170"/>
      <c r="AL94" s="47"/>
      <c r="AM94" s="47"/>
      <c r="AN94" s="47"/>
      <c r="AO94" s="47"/>
      <c r="AP94" s="27"/>
      <c r="AQ94" s="47"/>
      <c r="AR94" s="47"/>
      <c r="AS94" s="47"/>
      <c r="AT94" s="47"/>
      <c r="AU94" s="47"/>
      <c r="AV94" s="47"/>
      <c r="AW94" s="47"/>
      <c r="AX94" s="47"/>
      <c r="AY94" s="47"/>
      <c r="AZ94" s="47"/>
      <c r="BA94" s="47"/>
      <c r="BB94" s="47"/>
      <c r="BC94" s="47"/>
      <c r="BD94" s="47"/>
      <c r="BE94" s="47"/>
      <c r="BF94" s="47"/>
      <c r="BG94" s="47"/>
      <c r="BH94" s="47"/>
      <c r="BI94" s="47"/>
      <c r="BJ94" s="47"/>
      <c r="BK94" s="47"/>
      <c r="BL94" s="47"/>
      <c r="BM94" s="47"/>
      <c r="BN94" s="47"/>
      <c r="BO94" s="47"/>
    </row>
    <row r="95" spans="1:67" ht="15.6">
      <c r="A95" s="14">
        <v>13651</v>
      </c>
      <c r="B95" s="56" t="s">
        <v>195</v>
      </c>
      <c r="C95" s="27" t="s">
        <v>196</v>
      </c>
      <c r="D95" s="309" t="s">
        <v>94</v>
      </c>
      <c r="E95" s="56">
        <v>1</v>
      </c>
      <c r="F95" s="47"/>
      <c r="G95" s="47"/>
      <c r="H95" s="47"/>
      <c r="I95" s="47"/>
      <c r="J95" s="47"/>
      <c r="K95" s="47"/>
      <c r="L95" s="56">
        <v>1</v>
      </c>
      <c r="M95" s="278">
        <v>120</v>
      </c>
      <c r="N95" s="428">
        <f t="shared" ref="N95:N122" si="117">SUM(O95:Z95)</f>
        <v>0</v>
      </c>
      <c r="O95" s="47"/>
      <c r="P95" s="47"/>
      <c r="Q95" s="47"/>
      <c r="R95" s="47"/>
      <c r="S95" s="47"/>
      <c r="T95" s="47"/>
      <c r="U95" s="47"/>
      <c r="V95" s="47"/>
      <c r="W95" s="47"/>
      <c r="X95" s="47"/>
      <c r="Y95" s="47"/>
      <c r="Z95" s="47"/>
      <c r="AA95" s="435">
        <v>2.2000000000000002</v>
      </c>
      <c r="AB95" s="434"/>
      <c r="AC95" s="102"/>
      <c r="AD95" s="102"/>
      <c r="AE95" s="102"/>
      <c r="AF95" s="102"/>
      <c r="AG95" s="102"/>
      <c r="AH95" s="102"/>
      <c r="AI95" s="102">
        <f t="shared" ref="AI95:AI122" si="118">$N95*L95</f>
        <v>0</v>
      </c>
      <c r="AJ95" s="27"/>
      <c r="AK95" s="170">
        <f t="shared" ref="AK95:AK122" si="119">AA95*N95</f>
        <v>0</v>
      </c>
      <c r="AL95" s="47"/>
      <c r="AM95" s="47">
        <f t="shared" ref="AM95:AM126" si="120">N95*M95</f>
        <v>0</v>
      </c>
      <c r="AN95" s="47"/>
      <c r="AO95" s="47"/>
      <c r="AP95" s="27"/>
      <c r="AQ95" s="47"/>
      <c r="AR95" s="47"/>
      <c r="AS95" s="47"/>
      <c r="AT95" s="47"/>
      <c r="AU95" s="47"/>
      <c r="AV95" s="47"/>
      <c r="AW95" s="47"/>
      <c r="AX95" s="47"/>
      <c r="AY95" s="47"/>
      <c r="AZ95" s="47"/>
      <c r="BA95" s="47">
        <f>$N95*5</f>
        <v>0</v>
      </c>
      <c r="BB95" s="47"/>
      <c r="BC95" s="47"/>
      <c r="BD95" s="47"/>
      <c r="BE95" s="47"/>
      <c r="BF95" s="47"/>
      <c r="BG95" s="47">
        <v>17002558</v>
      </c>
      <c r="BH95" s="47"/>
      <c r="BI95" s="47"/>
      <c r="BJ95" s="47"/>
      <c r="BK95" s="47"/>
      <c r="BL95" s="47"/>
      <c r="BM95" s="47"/>
      <c r="BN95" s="47"/>
      <c r="BO95" s="47"/>
    </row>
    <row r="96" spans="1:67" ht="15.6">
      <c r="A96" s="14">
        <v>13652</v>
      </c>
      <c r="B96" s="56" t="s">
        <v>197</v>
      </c>
      <c r="C96" s="27" t="s">
        <v>196</v>
      </c>
      <c r="D96" s="309" t="s">
        <v>94</v>
      </c>
      <c r="E96" s="56">
        <v>1</v>
      </c>
      <c r="F96" s="47"/>
      <c r="G96" s="47"/>
      <c r="H96" s="47"/>
      <c r="I96" s="47"/>
      <c r="J96" s="47"/>
      <c r="K96" s="47"/>
      <c r="L96" s="56">
        <v>1</v>
      </c>
      <c r="M96" s="278">
        <v>120</v>
      </c>
      <c r="N96" s="428">
        <f t="shared" si="117"/>
        <v>0</v>
      </c>
      <c r="O96" s="47"/>
      <c r="P96" s="47"/>
      <c r="Q96" s="47"/>
      <c r="R96" s="47"/>
      <c r="S96" s="47"/>
      <c r="T96" s="47"/>
      <c r="U96" s="47"/>
      <c r="V96" s="47"/>
      <c r="W96" s="47"/>
      <c r="X96" s="47"/>
      <c r="Y96" s="47"/>
      <c r="Z96" s="47"/>
      <c r="AA96" s="435">
        <v>1.7</v>
      </c>
      <c r="AB96" s="434"/>
      <c r="AC96" s="102"/>
      <c r="AD96" s="102"/>
      <c r="AE96" s="102"/>
      <c r="AF96" s="102"/>
      <c r="AG96" s="102"/>
      <c r="AH96" s="102"/>
      <c r="AI96" s="102">
        <f t="shared" si="118"/>
        <v>0</v>
      </c>
      <c r="AJ96" s="27"/>
      <c r="AK96" s="170">
        <f t="shared" si="119"/>
        <v>0</v>
      </c>
      <c r="AL96" s="47"/>
      <c r="AM96" s="47">
        <f t="shared" si="120"/>
        <v>0</v>
      </c>
      <c r="AN96" s="47"/>
      <c r="AO96" s="47"/>
      <c r="AP96" s="27"/>
      <c r="AQ96" s="47"/>
      <c r="AR96" s="47"/>
      <c r="AS96" s="47"/>
      <c r="AT96" s="47"/>
      <c r="AU96" s="47"/>
      <c r="AV96" s="47"/>
      <c r="AW96" s="47"/>
      <c r="AX96" s="47"/>
      <c r="AY96" s="47"/>
      <c r="AZ96" s="47"/>
      <c r="BA96" s="47">
        <f t="shared" ref="BA96:BA122" si="121">$N96*5</f>
        <v>0</v>
      </c>
      <c r="BB96" s="47"/>
      <c r="BC96" s="47"/>
      <c r="BD96" s="47"/>
      <c r="BE96" s="47"/>
      <c r="BF96" s="47"/>
      <c r="BG96" s="47">
        <v>17002559</v>
      </c>
      <c r="BH96" s="47"/>
      <c r="BI96" s="47"/>
      <c r="BJ96" s="47"/>
      <c r="BK96" s="47"/>
      <c r="BL96" s="47"/>
      <c r="BM96" s="47"/>
      <c r="BN96" s="47"/>
      <c r="BO96" s="47"/>
    </row>
    <row r="97" spans="1:67" ht="15.6">
      <c r="A97" s="14">
        <v>13653</v>
      </c>
      <c r="B97" s="56" t="s">
        <v>198</v>
      </c>
      <c r="C97" s="27" t="s">
        <v>196</v>
      </c>
      <c r="D97" s="309" t="s">
        <v>94</v>
      </c>
      <c r="E97" s="56">
        <v>1</v>
      </c>
      <c r="F97" s="47"/>
      <c r="G97" s="47"/>
      <c r="H97" s="47"/>
      <c r="I97" s="47"/>
      <c r="J97" s="47"/>
      <c r="K97" s="47"/>
      <c r="L97" s="56">
        <v>1</v>
      </c>
      <c r="M97" s="278">
        <v>133.333333333333</v>
      </c>
      <c r="N97" s="428">
        <f t="shared" si="117"/>
        <v>0</v>
      </c>
      <c r="O97" s="47"/>
      <c r="P97" s="47"/>
      <c r="Q97" s="47"/>
      <c r="R97" s="47"/>
      <c r="S97" s="47"/>
      <c r="T97" s="47"/>
      <c r="U97" s="47"/>
      <c r="V97" s="47"/>
      <c r="W97" s="47"/>
      <c r="X97" s="47"/>
      <c r="Y97" s="47"/>
      <c r="Z97" s="47"/>
      <c r="AA97" s="435">
        <v>2.4</v>
      </c>
      <c r="AB97" s="434"/>
      <c r="AC97" s="102"/>
      <c r="AD97" s="102"/>
      <c r="AE97" s="102"/>
      <c r="AF97" s="102"/>
      <c r="AG97" s="102"/>
      <c r="AH97" s="102"/>
      <c r="AI97" s="102">
        <f t="shared" si="118"/>
        <v>0</v>
      </c>
      <c r="AJ97" s="27"/>
      <c r="AK97" s="170">
        <f t="shared" si="119"/>
        <v>0</v>
      </c>
      <c r="AL97" s="47"/>
      <c r="AM97" s="47">
        <f t="shared" si="120"/>
        <v>0</v>
      </c>
      <c r="AN97" s="47"/>
      <c r="AO97" s="47"/>
      <c r="AP97" s="27"/>
      <c r="AQ97" s="47"/>
      <c r="AR97" s="47"/>
      <c r="AS97" s="47"/>
      <c r="AT97" s="47"/>
      <c r="AU97" s="47"/>
      <c r="AV97" s="47"/>
      <c r="AW97" s="47"/>
      <c r="AX97" s="47"/>
      <c r="AY97" s="47"/>
      <c r="AZ97" s="47"/>
      <c r="BA97" s="47">
        <f t="shared" si="121"/>
        <v>0</v>
      </c>
      <c r="BB97" s="47"/>
      <c r="BC97" s="47"/>
      <c r="BD97" s="47"/>
      <c r="BE97" s="47"/>
      <c r="BF97" s="47"/>
      <c r="BG97" s="47">
        <v>17002560</v>
      </c>
      <c r="BH97" s="47"/>
      <c r="BI97" s="47"/>
      <c r="BJ97" s="47"/>
      <c r="BK97" s="47"/>
      <c r="BL97" s="47"/>
      <c r="BM97" s="47"/>
      <c r="BN97" s="47"/>
      <c r="BO97" s="47"/>
    </row>
    <row r="98" spans="1:67" ht="15.6">
      <c r="A98" s="14">
        <v>13654</v>
      </c>
      <c r="B98" s="56" t="s">
        <v>199</v>
      </c>
      <c r="C98" s="27" t="s">
        <v>196</v>
      </c>
      <c r="D98" s="309" t="s">
        <v>94</v>
      </c>
      <c r="E98" s="56">
        <v>1</v>
      </c>
      <c r="F98" s="47"/>
      <c r="G98" s="47"/>
      <c r="H98" s="47"/>
      <c r="I98" s="47"/>
      <c r="J98" s="47"/>
      <c r="K98" s="47"/>
      <c r="L98" s="56">
        <v>1</v>
      </c>
      <c r="M98" s="278">
        <v>110.833333333333</v>
      </c>
      <c r="N98" s="428">
        <f t="shared" si="117"/>
        <v>0</v>
      </c>
      <c r="O98" s="47"/>
      <c r="P98" s="47"/>
      <c r="Q98" s="47"/>
      <c r="R98" s="47"/>
      <c r="S98" s="47"/>
      <c r="T98" s="47"/>
      <c r="U98" s="47"/>
      <c r="V98" s="47"/>
      <c r="W98" s="47"/>
      <c r="X98" s="47"/>
      <c r="Y98" s="47"/>
      <c r="Z98" s="47"/>
      <c r="AA98" s="435">
        <v>1.4</v>
      </c>
      <c r="AB98" s="434"/>
      <c r="AC98" s="102"/>
      <c r="AD98" s="102"/>
      <c r="AE98" s="102"/>
      <c r="AF98" s="102"/>
      <c r="AG98" s="102"/>
      <c r="AH98" s="102"/>
      <c r="AI98" s="102">
        <f t="shared" si="118"/>
        <v>0</v>
      </c>
      <c r="AJ98" s="27"/>
      <c r="AK98" s="170">
        <f t="shared" si="119"/>
        <v>0</v>
      </c>
      <c r="AL98" s="47"/>
      <c r="AM98" s="47">
        <f t="shared" si="120"/>
        <v>0</v>
      </c>
      <c r="AN98" s="47"/>
      <c r="AO98" s="47"/>
      <c r="AP98" s="27"/>
      <c r="AQ98" s="47"/>
      <c r="AR98" s="47"/>
      <c r="AS98" s="47"/>
      <c r="AT98" s="47"/>
      <c r="AU98" s="47"/>
      <c r="AV98" s="47"/>
      <c r="AW98" s="47"/>
      <c r="AX98" s="47"/>
      <c r="AY98" s="47"/>
      <c r="AZ98" s="47"/>
      <c r="BA98" s="47">
        <f t="shared" si="121"/>
        <v>0</v>
      </c>
      <c r="BB98" s="47"/>
      <c r="BC98" s="47"/>
      <c r="BD98" s="47"/>
      <c r="BE98" s="47"/>
      <c r="BF98" s="47"/>
      <c r="BG98" s="47">
        <v>17002561</v>
      </c>
      <c r="BH98" s="47"/>
      <c r="BI98" s="47"/>
      <c r="BJ98" s="47"/>
      <c r="BK98" s="47"/>
      <c r="BL98" s="47"/>
      <c r="BM98" s="47"/>
      <c r="BN98" s="47"/>
      <c r="BO98" s="47"/>
    </row>
    <row r="99" spans="1:67" ht="15.6">
      <c r="A99" s="14">
        <v>13655</v>
      </c>
      <c r="B99" s="56" t="s">
        <v>200</v>
      </c>
      <c r="C99" s="27" t="s">
        <v>196</v>
      </c>
      <c r="D99" s="309" t="s">
        <v>94</v>
      </c>
      <c r="E99" s="56">
        <v>1</v>
      </c>
      <c r="F99" s="47"/>
      <c r="G99" s="47"/>
      <c r="H99" s="47"/>
      <c r="I99" s="47"/>
      <c r="J99" s="47"/>
      <c r="K99" s="47"/>
      <c r="L99" s="56">
        <v>1</v>
      </c>
      <c r="M99" s="278">
        <v>132.5</v>
      </c>
      <c r="N99" s="428">
        <f t="shared" si="117"/>
        <v>0</v>
      </c>
      <c r="O99" s="47"/>
      <c r="P99" s="47"/>
      <c r="Q99" s="47"/>
      <c r="R99" s="47"/>
      <c r="S99" s="47"/>
      <c r="T99" s="47"/>
      <c r="U99" s="47"/>
      <c r="V99" s="47"/>
      <c r="W99" s="47"/>
      <c r="X99" s="47"/>
      <c r="Y99" s="47"/>
      <c r="Z99" s="47"/>
      <c r="AA99" s="435">
        <v>2.8</v>
      </c>
      <c r="AB99" s="434"/>
      <c r="AC99" s="102"/>
      <c r="AD99" s="102"/>
      <c r="AE99" s="102"/>
      <c r="AF99" s="102"/>
      <c r="AG99" s="102"/>
      <c r="AH99" s="102"/>
      <c r="AI99" s="102">
        <f t="shared" si="118"/>
        <v>0</v>
      </c>
      <c r="AJ99" s="27"/>
      <c r="AK99" s="170">
        <f t="shared" si="119"/>
        <v>0</v>
      </c>
      <c r="AL99" s="47"/>
      <c r="AM99" s="47">
        <f t="shared" si="120"/>
        <v>0</v>
      </c>
      <c r="AN99" s="47"/>
      <c r="AO99" s="47"/>
      <c r="AP99" s="27"/>
      <c r="AQ99" s="47"/>
      <c r="AR99" s="47"/>
      <c r="AS99" s="47"/>
      <c r="AT99" s="47"/>
      <c r="AU99" s="47"/>
      <c r="AV99" s="47"/>
      <c r="AW99" s="47"/>
      <c r="AX99" s="47"/>
      <c r="AY99" s="47"/>
      <c r="AZ99" s="47"/>
      <c r="BA99" s="47">
        <f t="shared" si="121"/>
        <v>0</v>
      </c>
      <c r="BB99" s="47"/>
      <c r="BC99" s="47"/>
      <c r="BD99" s="47"/>
      <c r="BE99" s="47"/>
      <c r="BF99" s="47"/>
      <c r="BG99" s="47">
        <v>17002562</v>
      </c>
      <c r="BH99" s="47"/>
      <c r="BI99" s="47"/>
      <c r="BJ99" s="47"/>
      <c r="BK99" s="47"/>
      <c r="BL99" s="47"/>
      <c r="BM99" s="47"/>
      <c r="BN99" s="47"/>
      <c r="BO99" s="47"/>
    </row>
    <row r="100" spans="1:67" ht="15.6">
      <c r="A100" s="14">
        <v>13656</v>
      </c>
      <c r="B100" s="56" t="s">
        <v>201</v>
      </c>
      <c r="C100" s="27" t="s">
        <v>196</v>
      </c>
      <c r="D100" s="309" t="s">
        <v>94</v>
      </c>
      <c r="E100" s="56">
        <v>1</v>
      </c>
      <c r="F100" s="47"/>
      <c r="G100" s="47"/>
      <c r="H100" s="47"/>
      <c r="I100" s="47"/>
      <c r="J100" s="47"/>
      <c r="K100" s="47"/>
      <c r="L100" s="56">
        <v>1</v>
      </c>
      <c r="M100" s="278">
        <v>122.5</v>
      </c>
      <c r="N100" s="428">
        <f t="shared" si="117"/>
        <v>0</v>
      </c>
      <c r="O100" s="47"/>
      <c r="P100" s="47"/>
      <c r="Q100" s="47"/>
      <c r="R100" s="47"/>
      <c r="S100" s="47"/>
      <c r="T100" s="47"/>
      <c r="U100" s="47"/>
      <c r="V100" s="47"/>
      <c r="W100" s="47"/>
      <c r="X100" s="47"/>
      <c r="Y100" s="47"/>
      <c r="Z100" s="47"/>
      <c r="AA100" s="435">
        <v>2.2000000000000002</v>
      </c>
      <c r="AB100" s="434"/>
      <c r="AC100" s="102"/>
      <c r="AD100" s="102"/>
      <c r="AE100" s="102"/>
      <c r="AF100" s="102"/>
      <c r="AG100" s="102"/>
      <c r="AH100" s="102"/>
      <c r="AI100" s="102">
        <f t="shared" si="118"/>
        <v>0</v>
      </c>
      <c r="AJ100" s="27"/>
      <c r="AK100" s="170">
        <f t="shared" si="119"/>
        <v>0</v>
      </c>
      <c r="AL100" s="47"/>
      <c r="AM100" s="47">
        <f t="shared" si="120"/>
        <v>0</v>
      </c>
      <c r="AN100" s="47"/>
      <c r="AO100" s="47"/>
      <c r="AP100" s="27"/>
      <c r="AQ100" s="47"/>
      <c r="AR100" s="47"/>
      <c r="AS100" s="47"/>
      <c r="AT100" s="47"/>
      <c r="AU100" s="47"/>
      <c r="AV100" s="47"/>
      <c r="AW100" s="47"/>
      <c r="AX100" s="47"/>
      <c r="AY100" s="47"/>
      <c r="AZ100" s="47"/>
      <c r="BA100" s="47">
        <f t="shared" si="121"/>
        <v>0</v>
      </c>
      <c r="BB100" s="47"/>
      <c r="BC100" s="47"/>
      <c r="BD100" s="47"/>
      <c r="BE100" s="47"/>
      <c r="BF100" s="47"/>
      <c r="BG100" s="47">
        <v>17002563</v>
      </c>
      <c r="BH100" s="47"/>
      <c r="BI100" s="47"/>
      <c r="BJ100" s="47"/>
      <c r="BK100" s="47"/>
      <c r="BL100" s="47"/>
      <c r="BM100" s="47"/>
      <c r="BN100" s="47"/>
      <c r="BO100" s="47"/>
    </row>
    <row r="101" spans="1:67" ht="15.6">
      <c r="A101" s="14">
        <v>13657</v>
      </c>
      <c r="B101" s="56" t="s">
        <v>202</v>
      </c>
      <c r="C101" s="27" t="s">
        <v>203</v>
      </c>
      <c r="D101" s="309" t="s">
        <v>94</v>
      </c>
      <c r="E101" s="56">
        <v>1</v>
      </c>
      <c r="F101" s="47"/>
      <c r="G101" s="47"/>
      <c r="H101" s="47"/>
      <c r="I101" s="47"/>
      <c r="J101" s="47"/>
      <c r="K101" s="47"/>
      <c r="L101" s="56">
        <v>1</v>
      </c>
      <c r="M101" s="278">
        <v>102.5</v>
      </c>
      <c r="N101" s="428">
        <f t="shared" si="117"/>
        <v>0</v>
      </c>
      <c r="O101" s="47"/>
      <c r="P101" s="47"/>
      <c r="Q101" s="47"/>
      <c r="R101" s="47"/>
      <c r="S101" s="47"/>
      <c r="T101" s="47"/>
      <c r="U101" s="47"/>
      <c r="V101" s="47"/>
      <c r="W101" s="47"/>
      <c r="X101" s="47"/>
      <c r="Y101" s="47"/>
      <c r="Z101" s="47"/>
      <c r="AA101" s="435">
        <v>1.5</v>
      </c>
      <c r="AB101" s="434"/>
      <c r="AC101" s="102"/>
      <c r="AD101" s="102"/>
      <c r="AE101" s="102"/>
      <c r="AF101" s="102"/>
      <c r="AG101" s="102"/>
      <c r="AH101" s="102"/>
      <c r="AI101" s="102">
        <f t="shared" si="118"/>
        <v>0</v>
      </c>
      <c r="AJ101" s="27"/>
      <c r="AK101" s="170">
        <f t="shared" si="119"/>
        <v>0</v>
      </c>
      <c r="AL101" s="47"/>
      <c r="AM101" s="47">
        <f t="shared" si="120"/>
        <v>0</v>
      </c>
      <c r="AN101" s="47"/>
      <c r="AO101" s="47"/>
      <c r="AP101" s="27"/>
      <c r="AQ101" s="47"/>
      <c r="AR101" s="47"/>
      <c r="AS101" s="47"/>
      <c r="AT101" s="47"/>
      <c r="AU101" s="47"/>
      <c r="AV101" s="47"/>
      <c r="AW101" s="47"/>
      <c r="AX101" s="47"/>
      <c r="AY101" s="47"/>
      <c r="AZ101" s="47"/>
      <c r="BA101" s="47">
        <f t="shared" si="121"/>
        <v>0</v>
      </c>
      <c r="BB101" s="47"/>
      <c r="BC101" s="47"/>
      <c r="BD101" s="47"/>
      <c r="BE101" s="47"/>
      <c r="BF101" s="47"/>
      <c r="BG101" s="47">
        <v>17002564</v>
      </c>
      <c r="BH101" s="47"/>
      <c r="BI101" s="47"/>
      <c r="BJ101" s="47"/>
      <c r="BK101" s="47"/>
      <c r="BL101" s="47"/>
      <c r="BM101" s="47"/>
      <c r="BN101" s="47"/>
      <c r="BO101" s="47"/>
    </row>
    <row r="102" spans="1:67" ht="15.6">
      <c r="A102" s="14">
        <v>13658</v>
      </c>
      <c r="B102" s="56" t="s">
        <v>204</v>
      </c>
      <c r="C102" s="27" t="s">
        <v>203</v>
      </c>
      <c r="D102" s="309" t="s">
        <v>94</v>
      </c>
      <c r="E102" s="56">
        <v>1</v>
      </c>
      <c r="F102" s="47"/>
      <c r="G102" s="47"/>
      <c r="H102" s="47"/>
      <c r="I102" s="47"/>
      <c r="J102" s="47"/>
      <c r="K102" s="47"/>
      <c r="L102" s="56">
        <v>1</v>
      </c>
      <c r="M102" s="278">
        <v>102.5</v>
      </c>
      <c r="N102" s="428">
        <f t="shared" si="117"/>
        <v>0</v>
      </c>
      <c r="O102" s="47"/>
      <c r="P102" s="47"/>
      <c r="Q102" s="47"/>
      <c r="R102" s="47"/>
      <c r="S102" s="47"/>
      <c r="T102" s="47"/>
      <c r="U102" s="47"/>
      <c r="V102" s="47"/>
      <c r="W102" s="47"/>
      <c r="X102" s="47"/>
      <c r="Y102" s="47"/>
      <c r="Z102" s="47"/>
      <c r="AA102" s="435">
        <v>1.6</v>
      </c>
      <c r="AB102" s="434"/>
      <c r="AC102" s="102"/>
      <c r="AD102" s="102"/>
      <c r="AE102" s="102"/>
      <c r="AF102" s="102"/>
      <c r="AG102" s="102"/>
      <c r="AH102" s="102"/>
      <c r="AI102" s="102">
        <f t="shared" si="118"/>
        <v>0</v>
      </c>
      <c r="AJ102" s="27"/>
      <c r="AK102" s="170">
        <f t="shared" si="119"/>
        <v>0</v>
      </c>
      <c r="AL102" s="47"/>
      <c r="AM102" s="47">
        <f t="shared" si="120"/>
        <v>0</v>
      </c>
      <c r="AN102" s="47"/>
      <c r="AO102" s="47"/>
      <c r="AP102" s="27"/>
      <c r="AQ102" s="47"/>
      <c r="AR102" s="47"/>
      <c r="AS102" s="47"/>
      <c r="AT102" s="47"/>
      <c r="AU102" s="47"/>
      <c r="AV102" s="47"/>
      <c r="AW102" s="47"/>
      <c r="AX102" s="47"/>
      <c r="AY102" s="47"/>
      <c r="AZ102" s="47"/>
      <c r="BA102" s="47">
        <f t="shared" si="121"/>
        <v>0</v>
      </c>
      <c r="BB102" s="47"/>
      <c r="BC102" s="47"/>
      <c r="BD102" s="47"/>
      <c r="BE102" s="47"/>
      <c r="BF102" s="47"/>
      <c r="BG102" s="47">
        <v>17002565</v>
      </c>
      <c r="BH102" s="47"/>
      <c r="BI102" s="47"/>
      <c r="BJ102" s="47"/>
      <c r="BK102" s="47"/>
      <c r="BL102" s="47"/>
      <c r="BM102" s="47"/>
      <c r="BN102" s="47"/>
      <c r="BO102" s="47"/>
    </row>
    <row r="103" spans="1:67" ht="15.6">
      <c r="A103" s="14">
        <v>13659</v>
      </c>
      <c r="B103" s="56" t="s">
        <v>205</v>
      </c>
      <c r="C103" s="27" t="s">
        <v>203</v>
      </c>
      <c r="D103" s="309" t="s">
        <v>94</v>
      </c>
      <c r="E103" s="56">
        <v>1</v>
      </c>
      <c r="F103" s="47"/>
      <c r="G103" s="47"/>
      <c r="H103" s="47"/>
      <c r="I103" s="47"/>
      <c r="J103" s="47"/>
      <c r="K103" s="47"/>
      <c r="L103" s="56">
        <v>1</v>
      </c>
      <c r="M103" s="278">
        <v>102.5</v>
      </c>
      <c r="N103" s="428">
        <f t="shared" si="117"/>
        <v>0</v>
      </c>
      <c r="O103" s="47"/>
      <c r="P103" s="47"/>
      <c r="Q103" s="47"/>
      <c r="R103" s="47"/>
      <c r="S103" s="47"/>
      <c r="T103" s="47"/>
      <c r="U103" s="47"/>
      <c r="V103" s="47"/>
      <c r="W103" s="47"/>
      <c r="X103" s="47"/>
      <c r="Y103" s="47"/>
      <c r="Z103" s="47"/>
      <c r="AA103" s="435">
        <v>1.5</v>
      </c>
      <c r="AB103" s="434"/>
      <c r="AC103" s="102"/>
      <c r="AD103" s="102"/>
      <c r="AE103" s="102"/>
      <c r="AF103" s="102"/>
      <c r="AG103" s="102"/>
      <c r="AH103" s="102"/>
      <c r="AI103" s="102">
        <f t="shared" si="118"/>
        <v>0</v>
      </c>
      <c r="AJ103" s="27"/>
      <c r="AK103" s="170">
        <f t="shared" si="119"/>
        <v>0</v>
      </c>
      <c r="AL103" s="47"/>
      <c r="AM103" s="47">
        <f t="shared" si="120"/>
        <v>0</v>
      </c>
      <c r="AN103" s="47"/>
      <c r="AO103" s="47"/>
      <c r="AP103" s="27"/>
      <c r="AQ103" s="47"/>
      <c r="AR103" s="47"/>
      <c r="AS103" s="47"/>
      <c r="AT103" s="47"/>
      <c r="AU103" s="47"/>
      <c r="AV103" s="47"/>
      <c r="AW103" s="47"/>
      <c r="AX103" s="47"/>
      <c r="AY103" s="47"/>
      <c r="AZ103" s="47"/>
      <c r="BA103" s="47">
        <f t="shared" si="121"/>
        <v>0</v>
      </c>
      <c r="BB103" s="47"/>
      <c r="BC103" s="47"/>
      <c r="BD103" s="47"/>
      <c r="BE103" s="47"/>
      <c r="BF103" s="47"/>
      <c r="BG103" s="47">
        <v>17002566</v>
      </c>
      <c r="BH103" s="47"/>
      <c r="BI103" s="47"/>
      <c r="BJ103" s="47"/>
      <c r="BK103" s="47"/>
      <c r="BL103" s="47"/>
      <c r="BM103" s="47"/>
      <c r="BN103" s="47"/>
      <c r="BO103" s="47"/>
    </row>
    <row r="104" spans="1:67" ht="15.6">
      <c r="A104" s="14">
        <v>13660</v>
      </c>
      <c r="B104" s="56" t="s">
        <v>206</v>
      </c>
      <c r="C104" s="27" t="s">
        <v>203</v>
      </c>
      <c r="D104" s="309" t="s">
        <v>94</v>
      </c>
      <c r="E104" s="56">
        <v>1</v>
      </c>
      <c r="F104" s="47"/>
      <c r="G104" s="47"/>
      <c r="H104" s="47"/>
      <c r="I104" s="47"/>
      <c r="J104" s="47"/>
      <c r="K104" s="47"/>
      <c r="L104" s="56">
        <v>1</v>
      </c>
      <c r="M104" s="278">
        <v>111.666666666667</v>
      </c>
      <c r="N104" s="428">
        <f t="shared" si="117"/>
        <v>0</v>
      </c>
      <c r="O104" s="47"/>
      <c r="P104" s="47"/>
      <c r="Q104" s="47"/>
      <c r="R104" s="47"/>
      <c r="S104" s="47"/>
      <c r="T104" s="47"/>
      <c r="U104" s="47"/>
      <c r="V104" s="47"/>
      <c r="W104" s="47"/>
      <c r="X104" s="47"/>
      <c r="Y104" s="47"/>
      <c r="Z104" s="47"/>
      <c r="AA104" s="435">
        <v>1.6</v>
      </c>
      <c r="AB104" s="434"/>
      <c r="AC104" s="102"/>
      <c r="AD104" s="102"/>
      <c r="AE104" s="102"/>
      <c r="AF104" s="102"/>
      <c r="AG104" s="102"/>
      <c r="AH104" s="102"/>
      <c r="AI104" s="102">
        <f t="shared" si="118"/>
        <v>0</v>
      </c>
      <c r="AJ104" s="27"/>
      <c r="AK104" s="170">
        <f t="shared" si="119"/>
        <v>0</v>
      </c>
      <c r="AL104" s="47"/>
      <c r="AM104" s="47">
        <f t="shared" si="120"/>
        <v>0</v>
      </c>
      <c r="AN104" s="47"/>
      <c r="AO104" s="47"/>
      <c r="AP104" s="27"/>
      <c r="AQ104" s="47"/>
      <c r="AR104" s="47"/>
      <c r="AS104" s="47"/>
      <c r="AT104" s="47"/>
      <c r="AU104" s="47"/>
      <c r="AV104" s="47"/>
      <c r="AW104" s="47"/>
      <c r="AX104" s="47"/>
      <c r="AY104" s="47"/>
      <c r="AZ104" s="47"/>
      <c r="BA104" s="47">
        <f t="shared" si="121"/>
        <v>0</v>
      </c>
      <c r="BB104" s="47"/>
      <c r="BC104" s="47"/>
      <c r="BD104" s="47"/>
      <c r="BE104" s="47"/>
      <c r="BF104" s="47"/>
      <c r="BG104" s="47">
        <v>17002567</v>
      </c>
      <c r="BH104" s="47"/>
      <c r="BI104" s="47"/>
      <c r="BJ104" s="47"/>
      <c r="BK104" s="47"/>
      <c r="BL104" s="47"/>
      <c r="BM104" s="47"/>
      <c r="BN104" s="47"/>
      <c r="BO104" s="47"/>
    </row>
    <row r="105" spans="1:67" ht="15.6">
      <c r="A105" s="14">
        <v>13661</v>
      </c>
      <c r="B105" s="56" t="s">
        <v>207</v>
      </c>
      <c r="C105" s="27" t="s">
        <v>203</v>
      </c>
      <c r="D105" s="309" t="s">
        <v>94</v>
      </c>
      <c r="E105" s="56">
        <v>1</v>
      </c>
      <c r="F105" s="47"/>
      <c r="G105" s="47"/>
      <c r="H105" s="47"/>
      <c r="I105" s="47"/>
      <c r="J105" s="47"/>
      <c r="K105" s="47"/>
      <c r="L105" s="56">
        <v>1</v>
      </c>
      <c r="M105" s="278">
        <v>122.5</v>
      </c>
      <c r="N105" s="428">
        <f t="shared" si="117"/>
        <v>0</v>
      </c>
      <c r="O105" s="47"/>
      <c r="P105" s="47"/>
      <c r="Q105" s="47"/>
      <c r="R105" s="47"/>
      <c r="S105" s="47"/>
      <c r="T105" s="47"/>
      <c r="U105" s="47"/>
      <c r="V105" s="47"/>
      <c r="W105" s="47"/>
      <c r="X105" s="47"/>
      <c r="Y105" s="47"/>
      <c r="Z105" s="47"/>
      <c r="AA105" s="435">
        <v>1.7</v>
      </c>
      <c r="AB105" s="434"/>
      <c r="AC105" s="102"/>
      <c r="AD105" s="102"/>
      <c r="AE105" s="102"/>
      <c r="AF105" s="102"/>
      <c r="AG105" s="102"/>
      <c r="AH105" s="102"/>
      <c r="AI105" s="102">
        <f t="shared" si="118"/>
        <v>0</v>
      </c>
      <c r="AJ105" s="27"/>
      <c r="AK105" s="170">
        <f t="shared" si="119"/>
        <v>0</v>
      </c>
      <c r="AL105" s="47"/>
      <c r="AM105" s="47">
        <f t="shared" si="120"/>
        <v>0</v>
      </c>
      <c r="AN105" s="47"/>
      <c r="AO105" s="47"/>
      <c r="AP105" s="27"/>
      <c r="AQ105" s="47"/>
      <c r="AR105" s="47"/>
      <c r="AS105" s="47"/>
      <c r="AT105" s="47"/>
      <c r="AU105" s="47"/>
      <c r="AV105" s="47"/>
      <c r="AW105" s="47"/>
      <c r="AX105" s="47"/>
      <c r="AY105" s="47"/>
      <c r="AZ105" s="47"/>
      <c r="BA105" s="47">
        <f t="shared" si="121"/>
        <v>0</v>
      </c>
      <c r="BB105" s="47"/>
      <c r="BC105" s="47"/>
      <c r="BD105" s="47"/>
      <c r="BE105" s="47"/>
      <c r="BF105" s="47"/>
      <c r="BG105" s="47">
        <v>17002568</v>
      </c>
      <c r="BH105" s="47"/>
      <c r="BI105" s="47"/>
      <c r="BJ105" s="47"/>
      <c r="BK105" s="47"/>
      <c r="BL105" s="47"/>
      <c r="BM105" s="47"/>
      <c r="BN105" s="47"/>
      <c r="BO105" s="47"/>
    </row>
    <row r="106" spans="1:67" ht="15.6">
      <c r="A106" s="14">
        <v>13662</v>
      </c>
      <c r="B106" s="56" t="s">
        <v>208</v>
      </c>
      <c r="C106" s="27" t="s">
        <v>203</v>
      </c>
      <c r="D106" s="309" t="s">
        <v>94</v>
      </c>
      <c r="E106" s="56">
        <v>1</v>
      </c>
      <c r="F106" s="47"/>
      <c r="G106" s="47"/>
      <c r="H106" s="47"/>
      <c r="I106" s="47"/>
      <c r="J106" s="47"/>
      <c r="K106" s="47"/>
      <c r="L106" s="56">
        <v>1</v>
      </c>
      <c r="M106" s="278">
        <v>122.5</v>
      </c>
      <c r="N106" s="428">
        <f t="shared" si="117"/>
        <v>0</v>
      </c>
      <c r="O106" s="47"/>
      <c r="P106" s="47"/>
      <c r="Q106" s="47"/>
      <c r="R106" s="47"/>
      <c r="S106" s="47"/>
      <c r="T106" s="47"/>
      <c r="U106" s="47"/>
      <c r="V106" s="47"/>
      <c r="W106" s="47"/>
      <c r="X106" s="47"/>
      <c r="Y106" s="47"/>
      <c r="Z106" s="47"/>
      <c r="AA106" s="435">
        <v>1.6</v>
      </c>
      <c r="AB106" s="434"/>
      <c r="AC106" s="102"/>
      <c r="AD106" s="102"/>
      <c r="AE106" s="102"/>
      <c r="AF106" s="102"/>
      <c r="AG106" s="102"/>
      <c r="AH106" s="102"/>
      <c r="AI106" s="102">
        <f t="shared" si="118"/>
        <v>0</v>
      </c>
      <c r="AJ106" s="27"/>
      <c r="AK106" s="170">
        <f t="shared" si="119"/>
        <v>0</v>
      </c>
      <c r="AL106" s="47"/>
      <c r="AM106" s="47">
        <f t="shared" si="120"/>
        <v>0</v>
      </c>
      <c r="AN106" s="47"/>
      <c r="AO106" s="47"/>
      <c r="AP106" s="27"/>
      <c r="AQ106" s="47"/>
      <c r="AR106" s="47"/>
      <c r="AS106" s="47"/>
      <c r="AT106" s="47"/>
      <c r="AU106" s="47"/>
      <c r="AV106" s="47"/>
      <c r="AW106" s="47"/>
      <c r="AX106" s="47"/>
      <c r="AY106" s="47"/>
      <c r="AZ106" s="47"/>
      <c r="BA106" s="47">
        <f t="shared" si="121"/>
        <v>0</v>
      </c>
      <c r="BB106" s="47"/>
      <c r="BC106" s="47"/>
      <c r="BD106" s="47"/>
      <c r="BE106" s="47"/>
      <c r="BF106" s="47"/>
      <c r="BG106" s="47">
        <v>17002569</v>
      </c>
      <c r="BH106" s="47"/>
      <c r="BI106" s="47"/>
      <c r="BJ106" s="47"/>
      <c r="BK106" s="47"/>
      <c r="BL106" s="47"/>
      <c r="BM106" s="47"/>
      <c r="BN106" s="47"/>
      <c r="BO106" s="47"/>
    </row>
    <row r="107" spans="1:67" ht="15.6">
      <c r="A107" s="14">
        <v>13663</v>
      </c>
      <c r="B107" s="56" t="s">
        <v>209</v>
      </c>
      <c r="C107" s="27" t="s">
        <v>210</v>
      </c>
      <c r="D107" s="309" t="s">
        <v>94</v>
      </c>
      <c r="E107" s="56">
        <v>1</v>
      </c>
      <c r="F107" s="47"/>
      <c r="G107" s="47"/>
      <c r="H107" s="47"/>
      <c r="I107" s="47"/>
      <c r="J107" s="47"/>
      <c r="K107" s="47"/>
      <c r="L107" s="56">
        <v>1</v>
      </c>
      <c r="M107" s="278">
        <v>103.333333333333</v>
      </c>
      <c r="N107" s="428">
        <f t="shared" si="117"/>
        <v>0</v>
      </c>
      <c r="O107" s="47"/>
      <c r="P107" s="47"/>
      <c r="Q107" s="47"/>
      <c r="R107" s="47"/>
      <c r="S107" s="47"/>
      <c r="T107" s="47"/>
      <c r="U107" s="47"/>
      <c r="V107" s="47"/>
      <c r="W107" s="47"/>
      <c r="X107" s="47"/>
      <c r="Y107" s="47"/>
      <c r="Z107" s="47"/>
      <c r="AA107" s="435">
        <v>1.5</v>
      </c>
      <c r="AB107" s="434"/>
      <c r="AC107" s="102"/>
      <c r="AD107" s="102"/>
      <c r="AE107" s="102"/>
      <c r="AF107" s="102"/>
      <c r="AG107" s="102"/>
      <c r="AH107" s="102"/>
      <c r="AI107" s="102">
        <f t="shared" si="118"/>
        <v>0</v>
      </c>
      <c r="AJ107" s="27"/>
      <c r="AK107" s="170">
        <f t="shared" si="119"/>
        <v>0</v>
      </c>
      <c r="AL107" s="47"/>
      <c r="AM107" s="47">
        <f t="shared" si="120"/>
        <v>0</v>
      </c>
      <c r="AN107" s="47"/>
      <c r="AO107" s="47"/>
      <c r="AP107" s="27"/>
      <c r="AQ107" s="47"/>
      <c r="AR107" s="47"/>
      <c r="AS107" s="47"/>
      <c r="AT107" s="47"/>
      <c r="AU107" s="47"/>
      <c r="AV107" s="47"/>
      <c r="AW107" s="47"/>
      <c r="AX107" s="47"/>
      <c r="AY107" s="47"/>
      <c r="AZ107" s="47"/>
      <c r="BA107" s="47">
        <f t="shared" si="121"/>
        <v>0</v>
      </c>
      <c r="BB107" s="47"/>
      <c r="BC107" s="47"/>
      <c r="BD107" s="47"/>
      <c r="BE107" s="47"/>
      <c r="BF107" s="47"/>
      <c r="BG107" s="47">
        <v>17002570</v>
      </c>
      <c r="BH107" s="47"/>
      <c r="BI107" s="47"/>
      <c r="BJ107" s="47"/>
      <c r="BK107" s="47"/>
      <c r="BL107" s="47"/>
      <c r="BM107" s="47"/>
      <c r="BN107" s="47"/>
      <c r="BO107" s="47"/>
    </row>
    <row r="108" spans="1:67" ht="15.6">
      <c r="A108" s="14">
        <v>13664</v>
      </c>
      <c r="B108" s="56" t="s">
        <v>211</v>
      </c>
      <c r="C108" s="27" t="s">
        <v>210</v>
      </c>
      <c r="D108" s="309" t="s">
        <v>94</v>
      </c>
      <c r="E108" s="56">
        <v>1</v>
      </c>
      <c r="F108" s="47"/>
      <c r="G108" s="47"/>
      <c r="H108" s="47"/>
      <c r="I108" s="47"/>
      <c r="J108" s="47"/>
      <c r="K108" s="47"/>
      <c r="L108" s="56">
        <v>1</v>
      </c>
      <c r="M108" s="278">
        <v>105.833333333333</v>
      </c>
      <c r="N108" s="428">
        <f t="shared" si="117"/>
        <v>0</v>
      </c>
      <c r="O108" s="47"/>
      <c r="P108" s="47"/>
      <c r="Q108" s="47"/>
      <c r="R108" s="47"/>
      <c r="S108" s="47"/>
      <c r="T108" s="47"/>
      <c r="U108" s="47"/>
      <c r="V108" s="47"/>
      <c r="W108" s="47"/>
      <c r="X108" s="47"/>
      <c r="Y108" s="47"/>
      <c r="Z108" s="47"/>
      <c r="AA108" s="435">
        <v>1.3</v>
      </c>
      <c r="AB108" s="434"/>
      <c r="AC108" s="102"/>
      <c r="AD108" s="102"/>
      <c r="AE108" s="102"/>
      <c r="AF108" s="102"/>
      <c r="AG108" s="102"/>
      <c r="AH108" s="102"/>
      <c r="AI108" s="102">
        <f t="shared" si="118"/>
        <v>0</v>
      </c>
      <c r="AJ108" s="27"/>
      <c r="AK108" s="170">
        <f t="shared" si="119"/>
        <v>0</v>
      </c>
      <c r="AL108" s="47"/>
      <c r="AM108" s="47">
        <f t="shared" si="120"/>
        <v>0</v>
      </c>
      <c r="AN108" s="47"/>
      <c r="AO108" s="47"/>
      <c r="AP108" s="27"/>
      <c r="AQ108" s="47"/>
      <c r="AR108" s="47"/>
      <c r="AS108" s="47"/>
      <c r="AT108" s="47"/>
      <c r="AU108" s="47"/>
      <c r="AV108" s="47"/>
      <c r="AW108" s="47"/>
      <c r="AX108" s="47"/>
      <c r="AY108" s="47"/>
      <c r="AZ108" s="47"/>
      <c r="BA108" s="47">
        <f t="shared" si="121"/>
        <v>0</v>
      </c>
      <c r="BB108" s="47"/>
      <c r="BC108" s="47"/>
      <c r="BD108" s="47"/>
      <c r="BE108" s="47"/>
      <c r="BF108" s="47"/>
      <c r="BG108" s="47">
        <v>17002571</v>
      </c>
      <c r="BH108" s="47"/>
      <c r="BI108" s="47"/>
      <c r="BJ108" s="47"/>
      <c r="BK108" s="47"/>
      <c r="BL108" s="47"/>
      <c r="BM108" s="47"/>
      <c r="BN108" s="47"/>
      <c r="BO108" s="47"/>
    </row>
    <row r="109" spans="1:67" ht="15.6">
      <c r="A109" s="14">
        <v>13665</v>
      </c>
      <c r="B109" s="56" t="s">
        <v>212</v>
      </c>
      <c r="C109" s="27" t="s">
        <v>210</v>
      </c>
      <c r="D109" s="309" t="s">
        <v>94</v>
      </c>
      <c r="E109" s="56">
        <v>1</v>
      </c>
      <c r="F109" s="47"/>
      <c r="G109" s="47"/>
      <c r="H109" s="47"/>
      <c r="I109" s="47"/>
      <c r="J109" s="47"/>
      <c r="K109" s="47"/>
      <c r="L109" s="56">
        <v>1</v>
      </c>
      <c r="M109" s="278">
        <v>114.166666666667</v>
      </c>
      <c r="N109" s="428">
        <f t="shared" si="117"/>
        <v>0</v>
      </c>
      <c r="O109" s="47"/>
      <c r="P109" s="47"/>
      <c r="Q109" s="47"/>
      <c r="R109" s="47"/>
      <c r="S109" s="47"/>
      <c r="T109" s="47"/>
      <c r="U109" s="47"/>
      <c r="V109" s="47"/>
      <c r="W109" s="47"/>
      <c r="X109" s="47"/>
      <c r="Y109" s="47"/>
      <c r="Z109" s="47"/>
      <c r="AA109" s="435">
        <v>2</v>
      </c>
      <c r="AB109" s="434"/>
      <c r="AC109" s="102"/>
      <c r="AD109" s="102"/>
      <c r="AE109" s="102"/>
      <c r="AF109" s="102"/>
      <c r="AG109" s="102"/>
      <c r="AH109" s="102"/>
      <c r="AI109" s="102">
        <f t="shared" si="118"/>
        <v>0</v>
      </c>
      <c r="AJ109" s="27"/>
      <c r="AK109" s="170">
        <f t="shared" si="119"/>
        <v>0</v>
      </c>
      <c r="AL109" s="47"/>
      <c r="AM109" s="47">
        <f t="shared" si="120"/>
        <v>0</v>
      </c>
      <c r="AN109" s="47"/>
      <c r="AO109" s="47"/>
      <c r="AP109" s="27"/>
      <c r="AQ109" s="47"/>
      <c r="AR109" s="47"/>
      <c r="AS109" s="47"/>
      <c r="AT109" s="47"/>
      <c r="AU109" s="47"/>
      <c r="AV109" s="47"/>
      <c r="AW109" s="47"/>
      <c r="AX109" s="47"/>
      <c r="AY109" s="47"/>
      <c r="AZ109" s="47"/>
      <c r="BA109" s="47">
        <f t="shared" si="121"/>
        <v>0</v>
      </c>
      <c r="BB109" s="47"/>
      <c r="BC109" s="47"/>
      <c r="BD109" s="47"/>
      <c r="BE109" s="47"/>
      <c r="BF109" s="47"/>
      <c r="BG109" s="47">
        <v>17002572</v>
      </c>
      <c r="BH109" s="47"/>
      <c r="BI109" s="47"/>
      <c r="BJ109" s="47"/>
      <c r="BK109" s="47"/>
      <c r="BL109" s="47"/>
      <c r="BM109" s="47"/>
      <c r="BN109" s="47"/>
      <c r="BO109" s="47"/>
    </row>
    <row r="110" spans="1:67" ht="15.6">
      <c r="A110" s="14">
        <v>13666</v>
      </c>
      <c r="B110" s="56" t="s">
        <v>213</v>
      </c>
      <c r="C110" s="27" t="s">
        <v>210</v>
      </c>
      <c r="D110" s="309" t="s">
        <v>94</v>
      </c>
      <c r="E110" s="56">
        <v>1</v>
      </c>
      <c r="F110" s="47"/>
      <c r="G110" s="47"/>
      <c r="H110" s="47"/>
      <c r="I110" s="47"/>
      <c r="J110" s="47"/>
      <c r="K110" s="47"/>
      <c r="L110" s="56">
        <v>1</v>
      </c>
      <c r="M110" s="278">
        <v>114.166666666667</v>
      </c>
      <c r="N110" s="428">
        <f t="shared" si="117"/>
        <v>0</v>
      </c>
      <c r="O110" s="47"/>
      <c r="P110" s="47"/>
      <c r="Q110" s="47"/>
      <c r="R110" s="47"/>
      <c r="S110" s="47"/>
      <c r="T110" s="47"/>
      <c r="U110" s="47"/>
      <c r="V110" s="47"/>
      <c r="W110" s="47"/>
      <c r="X110" s="47"/>
      <c r="Y110" s="47"/>
      <c r="Z110" s="47"/>
      <c r="AA110" s="435">
        <v>1.8</v>
      </c>
      <c r="AB110" s="434"/>
      <c r="AC110" s="102"/>
      <c r="AD110" s="102"/>
      <c r="AE110" s="102"/>
      <c r="AF110" s="102"/>
      <c r="AG110" s="102"/>
      <c r="AH110" s="102"/>
      <c r="AI110" s="102">
        <f t="shared" si="118"/>
        <v>0</v>
      </c>
      <c r="AJ110" s="27"/>
      <c r="AK110" s="170">
        <f t="shared" si="119"/>
        <v>0</v>
      </c>
      <c r="AL110" s="47"/>
      <c r="AM110" s="47">
        <f t="shared" si="120"/>
        <v>0</v>
      </c>
      <c r="AN110" s="47"/>
      <c r="AO110" s="47"/>
      <c r="AP110" s="27"/>
      <c r="AQ110" s="47"/>
      <c r="AR110" s="47"/>
      <c r="AS110" s="47"/>
      <c r="AT110" s="47"/>
      <c r="AU110" s="47"/>
      <c r="AV110" s="47"/>
      <c r="AW110" s="47"/>
      <c r="AX110" s="47"/>
      <c r="AY110" s="47"/>
      <c r="AZ110" s="47"/>
      <c r="BA110" s="47">
        <f t="shared" si="121"/>
        <v>0</v>
      </c>
      <c r="BB110" s="47"/>
      <c r="BC110" s="47"/>
      <c r="BD110" s="47"/>
      <c r="BE110" s="47"/>
      <c r="BF110" s="47"/>
      <c r="BG110" s="47">
        <v>17002573</v>
      </c>
      <c r="BH110" s="47"/>
      <c r="BI110" s="47"/>
      <c r="BJ110" s="47"/>
      <c r="BK110" s="47"/>
      <c r="BL110" s="47"/>
      <c r="BM110" s="47"/>
      <c r="BN110" s="47"/>
      <c r="BO110" s="47"/>
    </row>
    <row r="111" spans="1:67" ht="15.6">
      <c r="A111" s="14">
        <v>13667</v>
      </c>
      <c r="B111" s="56" t="s">
        <v>214</v>
      </c>
      <c r="C111" s="27" t="s">
        <v>210</v>
      </c>
      <c r="D111" s="309" t="s">
        <v>94</v>
      </c>
      <c r="E111" s="56">
        <v>1</v>
      </c>
      <c r="F111" s="47"/>
      <c r="G111" s="47"/>
      <c r="H111" s="47"/>
      <c r="I111" s="47"/>
      <c r="J111" s="47"/>
      <c r="K111" s="47"/>
      <c r="L111" s="56">
        <v>1</v>
      </c>
      <c r="M111" s="278">
        <v>115.833333333333</v>
      </c>
      <c r="N111" s="428">
        <f t="shared" si="117"/>
        <v>0</v>
      </c>
      <c r="O111" s="47"/>
      <c r="P111" s="47"/>
      <c r="Q111" s="47"/>
      <c r="R111" s="47"/>
      <c r="S111" s="47"/>
      <c r="T111" s="47"/>
      <c r="U111" s="47"/>
      <c r="V111" s="47"/>
      <c r="W111" s="47"/>
      <c r="X111" s="47"/>
      <c r="Y111" s="47"/>
      <c r="Z111" s="47"/>
      <c r="AA111" s="435">
        <v>2.5</v>
      </c>
      <c r="AB111" s="434"/>
      <c r="AC111" s="102"/>
      <c r="AD111" s="102"/>
      <c r="AE111" s="102"/>
      <c r="AF111" s="102"/>
      <c r="AG111" s="102"/>
      <c r="AH111" s="102"/>
      <c r="AI111" s="102">
        <f t="shared" si="118"/>
        <v>0</v>
      </c>
      <c r="AJ111" s="27"/>
      <c r="AK111" s="170">
        <f t="shared" si="119"/>
        <v>0</v>
      </c>
      <c r="AL111" s="47"/>
      <c r="AM111" s="47">
        <f t="shared" si="120"/>
        <v>0</v>
      </c>
      <c r="AN111" s="47"/>
      <c r="AO111" s="47"/>
      <c r="AP111" s="27"/>
      <c r="AQ111" s="47"/>
      <c r="AR111" s="47"/>
      <c r="AS111" s="47"/>
      <c r="AT111" s="47"/>
      <c r="AU111" s="47"/>
      <c r="AV111" s="47"/>
      <c r="AW111" s="47"/>
      <c r="AX111" s="47"/>
      <c r="AY111" s="47"/>
      <c r="AZ111" s="47"/>
      <c r="BA111" s="47">
        <f t="shared" si="121"/>
        <v>0</v>
      </c>
      <c r="BB111" s="47"/>
      <c r="BC111" s="47"/>
      <c r="BD111" s="47"/>
      <c r="BE111" s="47"/>
      <c r="BF111" s="47"/>
      <c r="BG111" s="47">
        <v>17002574</v>
      </c>
      <c r="BH111" s="47"/>
      <c r="BI111" s="47"/>
      <c r="BJ111" s="47"/>
      <c r="BK111" s="47"/>
      <c r="BL111" s="47"/>
      <c r="BM111" s="47"/>
      <c r="BN111" s="47"/>
      <c r="BO111" s="47"/>
    </row>
    <row r="112" spans="1:67" ht="15.6">
      <c r="A112" s="14">
        <v>13668</v>
      </c>
      <c r="B112" s="56" t="s">
        <v>215</v>
      </c>
      <c r="C112" s="27" t="s">
        <v>210</v>
      </c>
      <c r="D112" s="309" t="s">
        <v>94</v>
      </c>
      <c r="E112" s="56">
        <v>1</v>
      </c>
      <c r="F112" s="47"/>
      <c r="G112" s="47"/>
      <c r="H112" s="47"/>
      <c r="I112" s="47"/>
      <c r="J112" s="47"/>
      <c r="K112" s="47"/>
      <c r="L112" s="56">
        <v>1</v>
      </c>
      <c r="M112" s="278">
        <v>125</v>
      </c>
      <c r="N112" s="428">
        <f t="shared" si="117"/>
        <v>0</v>
      </c>
      <c r="O112" s="47"/>
      <c r="P112" s="47"/>
      <c r="Q112" s="47"/>
      <c r="R112" s="47"/>
      <c r="S112" s="47"/>
      <c r="T112" s="47"/>
      <c r="U112" s="47"/>
      <c r="V112" s="47"/>
      <c r="W112" s="47"/>
      <c r="X112" s="47"/>
      <c r="Y112" s="47"/>
      <c r="Z112" s="47"/>
      <c r="AA112" s="435">
        <v>1.4</v>
      </c>
      <c r="AB112" s="434"/>
      <c r="AC112" s="102"/>
      <c r="AD112" s="102"/>
      <c r="AE112" s="102"/>
      <c r="AF112" s="102"/>
      <c r="AG112" s="102"/>
      <c r="AH112" s="102"/>
      <c r="AI112" s="102">
        <f t="shared" si="118"/>
        <v>0</v>
      </c>
      <c r="AJ112" s="27"/>
      <c r="AK112" s="170">
        <f t="shared" si="119"/>
        <v>0</v>
      </c>
      <c r="AL112" s="47"/>
      <c r="AM112" s="47">
        <f t="shared" si="120"/>
        <v>0</v>
      </c>
      <c r="AN112" s="47"/>
      <c r="AO112" s="47"/>
      <c r="AP112" s="27"/>
      <c r="AQ112" s="47"/>
      <c r="AR112" s="47"/>
      <c r="AS112" s="47"/>
      <c r="AT112" s="47"/>
      <c r="AU112" s="47"/>
      <c r="AV112" s="47"/>
      <c r="AW112" s="47"/>
      <c r="AX112" s="47"/>
      <c r="AY112" s="47"/>
      <c r="AZ112" s="47"/>
      <c r="BA112" s="47">
        <f t="shared" si="121"/>
        <v>0</v>
      </c>
      <c r="BB112" s="47"/>
      <c r="BC112" s="47"/>
      <c r="BD112" s="47"/>
      <c r="BE112" s="47"/>
      <c r="BF112" s="47"/>
      <c r="BG112" s="47">
        <v>17002575</v>
      </c>
      <c r="BH112" s="47"/>
      <c r="BI112" s="47"/>
      <c r="BJ112" s="47"/>
      <c r="BK112" s="47"/>
      <c r="BL112" s="47"/>
      <c r="BM112" s="47"/>
      <c r="BN112" s="47"/>
      <c r="BO112" s="47"/>
    </row>
    <row r="113" spans="1:67" ht="15.6">
      <c r="A113" s="14">
        <v>13669</v>
      </c>
      <c r="B113" s="56" t="s">
        <v>216</v>
      </c>
      <c r="C113" s="27" t="s">
        <v>210</v>
      </c>
      <c r="D113" s="309" t="s">
        <v>94</v>
      </c>
      <c r="E113" s="56">
        <v>1</v>
      </c>
      <c r="F113" s="47"/>
      <c r="G113" s="47"/>
      <c r="H113" s="47"/>
      <c r="I113" s="47"/>
      <c r="J113" s="47"/>
      <c r="K113" s="47"/>
      <c r="L113" s="56">
        <v>1</v>
      </c>
      <c r="M113" s="278">
        <v>125</v>
      </c>
      <c r="N113" s="428">
        <f t="shared" si="117"/>
        <v>0</v>
      </c>
      <c r="O113" s="47"/>
      <c r="P113" s="47"/>
      <c r="Q113" s="47"/>
      <c r="R113" s="47"/>
      <c r="S113" s="47"/>
      <c r="T113" s="47"/>
      <c r="U113" s="47"/>
      <c r="V113" s="47"/>
      <c r="W113" s="47"/>
      <c r="X113" s="47"/>
      <c r="Y113" s="47"/>
      <c r="Z113" s="47"/>
      <c r="AA113" s="435">
        <v>2.1</v>
      </c>
      <c r="AB113" s="434"/>
      <c r="AC113" s="102"/>
      <c r="AD113" s="102"/>
      <c r="AE113" s="102"/>
      <c r="AF113" s="102"/>
      <c r="AG113" s="102"/>
      <c r="AH113" s="102"/>
      <c r="AI113" s="102">
        <f t="shared" si="118"/>
        <v>0</v>
      </c>
      <c r="AJ113" s="27"/>
      <c r="AK113" s="170">
        <f t="shared" si="119"/>
        <v>0</v>
      </c>
      <c r="AL113" s="47"/>
      <c r="AM113" s="47">
        <f t="shared" si="120"/>
        <v>0</v>
      </c>
      <c r="AN113" s="47"/>
      <c r="AO113" s="47"/>
      <c r="AP113" s="27"/>
      <c r="AQ113" s="47"/>
      <c r="AR113" s="47"/>
      <c r="AS113" s="47"/>
      <c r="AT113" s="47"/>
      <c r="AU113" s="47"/>
      <c r="AV113" s="47"/>
      <c r="AW113" s="47"/>
      <c r="AX113" s="47"/>
      <c r="AY113" s="47"/>
      <c r="AZ113" s="47"/>
      <c r="BA113" s="47">
        <f t="shared" si="121"/>
        <v>0</v>
      </c>
      <c r="BB113" s="47"/>
      <c r="BC113" s="47"/>
      <c r="BD113" s="47"/>
      <c r="BE113" s="47"/>
      <c r="BF113" s="47"/>
      <c r="BG113" s="47">
        <v>17002576</v>
      </c>
      <c r="BH113" s="47"/>
      <c r="BI113" s="47"/>
      <c r="BJ113" s="47"/>
      <c r="BK113" s="47"/>
      <c r="BL113" s="47"/>
      <c r="BM113" s="47"/>
      <c r="BN113" s="47"/>
      <c r="BO113" s="47"/>
    </row>
    <row r="114" spans="1:67">
      <c r="A114" s="14">
        <v>13670</v>
      </c>
      <c r="B114" s="56" t="s">
        <v>217</v>
      </c>
      <c r="C114" s="27" t="s">
        <v>218</v>
      </c>
      <c r="D114" s="445" t="s">
        <v>94</v>
      </c>
      <c r="E114" s="56">
        <v>1</v>
      </c>
      <c r="F114" s="47"/>
      <c r="G114" s="47"/>
      <c r="H114" s="47"/>
      <c r="I114" s="47"/>
      <c r="J114" s="47"/>
      <c r="K114" s="47"/>
      <c r="L114" s="56">
        <v>1</v>
      </c>
      <c r="M114" s="278">
        <v>101.70000000000005</v>
      </c>
      <c r="N114" s="428">
        <f t="shared" si="117"/>
        <v>0</v>
      </c>
      <c r="O114" s="47"/>
      <c r="P114" s="47"/>
      <c r="Q114" s="47"/>
      <c r="R114" s="47"/>
      <c r="S114" s="47"/>
      <c r="T114" s="47"/>
      <c r="U114" s="47"/>
      <c r="V114" s="47"/>
      <c r="W114" s="47"/>
      <c r="X114" s="47"/>
      <c r="Y114" s="47"/>
      <c r="Z114" s="47"/>
      <c r="AA114" s="435">
        <v>2.1800000000000002</v>
      </c>
      <c r="AB114" s="434"/>
      <c r="AC114" s="102"/>
      <c r="AD114" s="102"/>
      <c r="AE114" s="102"/>
      <c r="AF114" s="102"/>
      <c r="AG114" s="102"/>
      <c r="AH114" s="102"/>
      <c r="AI114" s="102">
        <f t="shared" si="118"/>
        <v>0</v>
      </c>
      <c r="AJ114" s="27"/>
      <c r="AK114" s="170">
        <f t="shared" si="119"/>
        <v>0</v>
      </c>
      <c r="AL114" s="47"/>
      <c r="AM114" s="47">
        <f t="shared" si="120"/>
        <v>0</v>
      </c>
      <c r="AN114" s="47"/>
      <c r="AO114" s="47"/>
      <c r="AP114" s="27"/>
      <c r="AQ114" s="47"/>
      <c r="AR114" s="47"/>
      <c r="AS114" s="47"/>
      <c r="AT114" s="47"/>
      <c r="AU114" s="47"/>
      <c r="AV114" s="47"/>
      <c r="AW114" s="47"/>
      <c r="AX114" s="47"/>
      <c r="AY114" s="47"/>
      <c r="AZ114" s="47"/>
      <c r="BA114" s="47">
        <f t="shared" si="121"/>
        <v>0</v>
      </c>
      <c r="BB114" s="47"/>
      <c r="BC114" s="47"/>
      <c r="BD114" s="47"/>
      <c r="BE114" s="47"/>
      <c r="BF114" s="47"/>
      <c r="BG114" s="47">
        <v>17003329</v>
      </c>
      <c r="BH114" s="47"/>
      <c r="BI114" s="47"/>
      <c r="BJ114" s="47"/>
      <c r="BK114" s="47"/>
      <c r="BL114" s="47"/>
      <c r="BM114" s="47"/>
      <c r="BN114" s="47"/>
      <c r="BO114" s="47"/>
    </row>
    <row r="115" spans="1:67">
      <c r="A115" s="14">
        <v>13671</v>
      </c>
      <c r="B115" s="56" t="s">
        <v>219</v>
      </c>
      <c r="C115" s="27" t="s">
        <v>218</v>
      </c>
      <c r="D115" s="445" t="s">
        <v>94</v>
      </c>
      <c r="E115" s="56">
        <v>1</v>
      </c>
      <c r="F115" s="47"/>
      <c r="G115" s="47"/>
      <c r="H115" s="47"/>
      <c r="I115" s="47"/>
      <c r="J115" s="47"/>
      <c r="K115" s="47"/>
      <c r="L115" s="56">
        <v>1</v>
      </c>
      <c r="M115" s="278">
        <v>101.70000000000005</v>
      </c>
      <c r="N115" s="428">
        <f t="shared" si="117"/>
        <v>0</v>
      </c>
      <c r="O115" s="47"/>
      <c r="P115" s="47"/>
      <c r="Q115" s="47"/>
      <c r="R115" s="47"/>
      <c r="S115" s="47"/>
      <c r="T115" s="47"/>
      <c r="U115" s="47"/>
      <c r="V115" s="47"/>
      <c r="W115" s="47"/>
      <c r="X115" s="47"/>
      <c r="Y115" s="47"/>
      <c r="Z115" s="47"/>
      <c r="AA115" s="435">
        <v>2.36</v>
      </c>
      <c r="AB115" s="434"/>
      <c r="AC115" s="102"/>
      <c r="AD115" s="102"/>
      <c r="AE115" s="102"/>
      <c r="AF115" s="102"/>
      <c r="AG115" s="102"/>
      <c r="AH115" s="102"/>
      <c r="AI115" s="102">
        <f t="shared" si="118"/>
        <v>0</v>
      </c>
      <c r="AJ115" s="27"/>
      <c r="AK115" s="170">
        <f t="shared" si="119"/>
        <v>0</v>
      </c>
      <c r="AL115" s="47"/>
      <c r="AM115" s="47">
        <f t="shared" si="120"/>
        <v>0</v>
      </c>
      <c r="AN115" s="47"/>
      <c r="AO115" s="47"/>
      <c r="AP115" s="27"/>
      <c r="AQ115" s="47"/>
      <c r="AR115" s="47"/>
      <c r="AS115" s="47"/>
      <c r="AT115" s="47"/>
      <c r="AU115" s="47"/>
      <c r="AV115" s="47"/>
      <c r="AW115" s="47"/>
      <c r="AX115" s="47"/>
      <c r="AY115" s="47"/>
      <c r="AZ115" s="47"/>
      <c r="BA115" s="47">
        <f t="shared" si="121"/>
        <v>0</v>
      </c>
      <c r="BB115" s="47"/>
      <c r="BC115" s="47"/>
      <c r="BD115" s="47"/>
      <c r="BE115" s="47"/>
      <c r="BF115" s="47"/>
      <c r="BG115" s="47">
        <v>17003330</v>
      </c>
      <c r="BH115" s="47"/>
      <c r="BI115" s="47"/>
      <c r="BJ115" s="47"/>
      <c r="BK115" s="47"/>
      <c r="BL115" s="47"/>
      <c r="BM115" s="47"/>
      <c r="BN115" s="47"/>
      <c r="BO115" s="47"/>
    </row>
    <row r="116" spans="1:67">
      <c r="A116" s="14">
        <v>13672</v>
      </c>
      <c r="B116" s="56" t="s">
        <v>220</v>
      </c>
      <c r="C116" s="27" t="s">
        <v>218</v>
      </c>
      <c r="D116" s="445" t="s">
        <v>94</v>
      </c>
      <c r="E116" s="56">
        <v>1</v>
      </c>
      <c r="F116" s="47"/>
      <c r="G116" s="47"/>
      <c r="H116" s="47"/>
      <c r="I116" s="47"/>
      <c r="J116" s="47"/>
      <c r="K116" s="47"/>
      <c r="L116" s="56">
        <v>1</v>
      </c>
      <c r="M116" s="278">
        <v>101.70000000000005</v>
      </c>
      <c r="N116" s="428">
        <f t="shared" si="117"/>
        <v>0</v>
      </c>
      <c r="O116" s="47"/>
      <c r="P116" s="47"/>
      <c r="Q116" s="47"/>
      <c r="R116" s="47"/>
      <c r="S116" s="47"/>
      <c r="T116" s="47"/>
      <c r="U116" s="47"/>
      <c r="V116" s="47"/>
      <c r="W116" s="47"/>
      <c r="X116" s="47"/>
      <c r="Y116" s="47"/>
      <c r="Z116" s="47"/>
      <c r="AA116" s="435">
        <v>1.98</v>
      </c>
      <c r="AB116" s="434"/>
      <c r="AC116" s="102"/>
      <c r="AD116" s="102"/>
      <c r="AE116" s="102"/>
      <c r="AF116" s="102"/>
      <c r="AG116" s="102"/>
      <c r="AH116" s="102"/>
      <c r="AI116" s="102">
        <f t="shared" si="118"/>
        <v>0</v>
      </c>
      <c r="AJ116" s="27"/>
      <c r="AK116" s="170">
        <f t="shared" si="119"/>
        <v>0</v>
      </c>
      <c r="AL116" s="47"/>
      <c r="AM116" s="47">
        <f t="shared" si="120"/>
        <v>0</v>
      </c>
      <c r="AN116" s="47"/>
      <c r="AO116" s="47"/>
      <c r="AP116" s="27"/>
      <c r="AQ116" s="47"/>
      <c r="AR116" s="47"/>
      <c r="AS116" s="47"/>
      <c r="AT116" s="47"/>
      <c r="AU116" s="47"/>
      <c r="AV116" s="47"/>
      <c r="AW116" s="47"/>
      <c r="AX116" s="47"/>
      <c r="AY116" s="47"/>
      <c r="AZ116" s="47"/>
      <c r="BA116" s="47">
        <f t="shared" si="121"/>
        <v>0</v>
      </c>
      <c r="BB116" s="47"/>
      <c r="BC116" s="47"/>
      <c r="BD116" s="47"/>
      <c r="BE116" s="47"/>
      <c r="BF116" s="47"/>
      <c r="BG116" s="47">
        <v>17003331</v>
      </c>
      <c r="BH116" s="47"/>
      <c r="BI116" s="47"/>
      <c r="BJ116" s="47"/>
      <c r="BK116" s="47"/>
      <c r="BL116" s="47"/>
      <c r="BM116" s="47"/>
      <c r="BN116" s="47"/>
      <c r="BO116" s="47"/>
    </row>
    <row r="117" spans="1:67">
      <c r="A117" s="14">
        <v>13673</v>
      </c>
      <c r="B117" s="56" t="s">
        <v>221</v>
      </c>
      <c r="C117" s="27" t="s">
        <v>218</v>
      </c>
      <c r="D117" s="445" t="s">
        <v>94</v>
      </c>
      <c r="E117" s="56">
        <v>1</v>
      </c>
      <c r="F117" s="47"/>
      <c r="G117" s="47"/>
      <c r="H117" s="47"/>
      <c r="I117" s="47"/>
      <c r="J117" s="47"/>
      <c r="K117" s="47"/>
      <c r="L117" s="56">
        <v>1</v>
      </c>
      <c r="M117" s="278">
        <v>101.70000000000005</v>
      </c>
      <c r="N117" s="428">
        <f t="shared" si="117"/>
        <v>0</v>
      </c>
      <c r="O117" s="47"/>
      <c r="P117" s="47"/>
      <c r="Q117" s="47"/>
      <c r="R117" s="47"/>
      <c r="S117" s="47"/>
      <c r="T117" s="47"/>
      <c r="U117" s="47"/>
      <c r="V117" s="47"/>
      <c r="W117" s="47"/>
      <c r="X117" s="47"/>
      <c r="Y117" s="47"/>
      <c r="Z117" s="47"/>
      <c r="AA117" s="435">
        <v>1.96</v>
      </c>
      <c r="AB117" s="434"/>
      <c r="AC117" s="102"/>
      <c r="AD117" s="102"/>
      <c r="AE117" s="102"/>
      <c r="AF117" s="102"/>
      <c r="AG117" s="102"/>
      <c r="AH117" s="102"/>
      <c r="AI117" s="102">
        <f t="shared" si="118"/>
        <v>0</v>
      </c>
      <c r="AJ117" s="27"/>
      <c r="AK117" s="170">
        <f t="shared" si="119"/>
        <v>0</v>
      </c>
      <c r="AL117" s="47"/>
      <c r="AM117" s="47">
        <f t="shared" si="120"/>
        <v>0</v>
      </c>
      <c r="AN117" s="47"/>
      <c r="AO117" s="47"/>
      <c r="AP117" s="27"/>
      <c r="AQ117" s="47"/>
      <c r="AR117" s="47"/>
      <c r="AS117" s="47"/>
      <c r="AT117" s="47"/>
      <c r="AU117" s="47"/>
      <c r="AV117" s="47"/>
      <c r="AW117" s="47"/>
      <c r="AX117" s="47"/>
      <c r="AY117" s="47"/>
      <c r="AZ117" s="47"/>
      <c r="BA117" s="47">
        <f t="shared" si="121"/>
        <v>0</v>
      </c>
      <c r="BB117" s="47"/>
      <c r="BC117" s="47"/>
      <c r="BD117" s="47"/>
      <c r="BE117" s="47"/>
      <c r="BF117" s="47"/>
      <c r="BG117" s="47">
        <v>17003332</v>
      </c>
      <c r="BH117" s="47"/>
      <c r="BI117" s="47"/>
      <c r="BJ117" s="47"/>
      <c r="BK117" s="47"/>
      <c r="BL117" s="47"/>
      <c r="BM117" s="47"/>
      <c r="BN117" s="47"/>
      <c r="BO117" s="47"/>
    </row>
    <row r="118" spans="1:67">
      <c r="A118" s="14">
        <v>13674</v>
      </c>
      <c r="B118" s="56" t="s">
        <v>222</v>
      </c>
      <c r="C118" s="27" t="s">
        <v>218</v>
      </c>
      <c r="D118" s="445" t="s">
        <v>94</v>
      </c>
      <c r="E118" s="56">
        <v>1</v>
      </c>
      <c r="F118" s="47"/>
      <c r="G118" s="47"/>
      <c r="H118" s="47"/>
      <c r="I118" s="47"/>
      <c r="J118" s="47"/>
      <c r="K118" s="47"/>
      <c r="L118" s="56">
        <v>1</v>
      </c>
      <c r="M118" s="278">
        <v>101.70000000000005</v>
      </c>
      <c r="N118" s="428">
        <f t="shared" si="117"/>
        <v>0</v>
      </c>
      <c r="O118" s="47"/>
      <c r="P118" s="47"/>
      <c r="Q118" s="47"/>
      <c r="R118" s="47"/>
      <c r="S118" s="47"/>
      <c r="T118" s="47"/>
      <c r="U118" s="47"/>
      <c r="V118" s="47"/>
      <c r="W118" s="47"/>
      <c r="X118" s="47"/>
      <c r="Y118" s="47"/>
      <c r="Z118" s="47"/>
      <c r="AA118" s="435">
        <v>1.64</v>
      </c>
      <c r="AB118" s="434"/>
      <c r="AC118" s="102"/>
      <c r="AD118" s="102"/>
      <c r="AE118" s="102"/>
      <c r="AF118" s="102"/>
      <c r="AG118" s="102"/>
      <c r="AH118" s="102"/>
      <c r="AI118" s="102">
        <f t="shared" si="118"/>
        <v>0</v>
      </c>
      <c r="AJ118" s="27"/>
      <c r="AK118" s="170">
        <f t="shared" si="119"/>
        <v>0</v>
      </c>
      <c r="AL118" s="47"/>
      <c r="AM118" s="47">
        <f t="shared" si="120"/>
        <v>0</v>
      </c>
      <c r="AN118" s="47"/>
      <c r="AO118" s="47"/>
      <c r="AP118" s="27"/>
      <c r="AQ118" s="47"/>
      <c r="AR118" s="47"/>
      <c r="AS118" s="47"/>
      <c r="AT118" s="47"/>
      <c r="AU118" s="47"/>
      <c r="AV118" s="47"/>
      <c r="AW118" s="47"/>
      <c r="AX118" s="47"/>
      <c r="AY118" s="47"/>
      <c r="AZ118" s="47"/>
      <c r="BA118" s="47">
        <f t="shared" si="121"/>
        <v>0</v>
      </c>
      <c r="BB118" s="47"/>
      <c r="BC118" s="47"/>
      <c r="BD118" s="47"/>
      <c r="BE118" s="47"/>
      <c r="BF118" s="47"/>
      <c r="BG118" s="47">
        <v>17003333</v>
      </c>
      <c r="BH118" s="47"/>
      <c r="BI118" s="47"/>
      <c r="BJ118" s="47"/>
      <c r="BK118" s="47"/>
      <c r="BL118" s="47"/>
      <c r="BM118" s="47"/>
      <c r="BN118" s="47"/>
      <c r="BO118" s="47"/>
    </row>
    <row r="119" spans="1:67">
      <c r="A119" s="14">
        <v>13675</v>
      </c>
      <c r="B119" s="56" t="s">
        <v>223</v>
      </c>
      <c r="C119" s="27" t="s">
        <v>218</v>
      </c>
      <c r="D119" s="445" t="s">
        <v>94</v>
      </c>
      <c r="E119" s="56">
        <v>1</v>
      </c>
      <c r="F119" s="47"/>
      <c r="G119" s="47"/>
      <c r="H119" s="47"/>
      <c r="I119" s="47"/>
      <c r="J119" s="47"/>
      <c r="K119" s="47"/>
      <c r="L119" s="56">
        <v>1</v>
      </c>
      <c r="M119" s="278">
        <v>101.70000000000005</v>
      </c>
      <c r="N119" s="428">
        <f t="shared" si="117"/>
        <v>0</v>
      </c>
      <c r="O119" s="47"/>
      <c r="P119" s="47"/>
      <c r="Q119" s="47"/>
      <c r="R119" s="47"/>
      <c r="S119" s="47"/>
      <c r="T119" s="47"/>
      <c r="U119" s="47"/>
      <c r="V119" s="47"/>
      <c r="W119" s="47"/>
      <c r="X119" s="47"/>
      <c r="Y119" s="47"/>
      <c r="Z119" s="47"/>
      <c r="AA119" s="435">
        <v>1.52</v>
      </c>
      <c r="AB119" s="434"/>
      <c r="AC119" s="102"/>
      <c r="AD119" s="102"/>
      <c r="AE119" s="102"/>
      <c r="AF119" s="102"/>
      <c r="AG119" s="102"/>
      <c r="AH119" s="102"/>
      <c r="AI119" s="102">
        <f t="shared" si="118"/>
        <v>0</v>
      </c>
      <c r="AJ119" s="27"/>
      <c r="AK119" s="170">
        <f t="shared" si="119"/>
        <v>0</v>
      </c>
      <c r="AL119" s="47"/>
      <c r="AM119" s="47">
        <f t="shared" si="120"/>
        <v>0</v>
      </c>
      <c r="AN119" s="47"/>
      <c r="AO119" s="47"/>
      <c r="AP119" s="27"/>
      <c r="AQ119" s="47"/>
      <c r="AR119" s="47"/>
      <c r="AS119" s="47"/>
      <c r="AT119" s="47"/>
      <c r="AU119" s="47"/>
      <c r="AV119" s="47"/>
      <c r="AW119" s="47"/>
      <c r="AX119" s="47"/>
      <c r="AY119" s="47"/>
      <c r="AZ119" s="47"/>
      <c r="BA119" s="47">
        <f t="shared" si="121"/>
        <v>0</v>
      </c>
      <c r="BB119" s="47"/>
      <c r="BC119" s="47"/>
      <c r="BD119" s="47"/>
      <c r="BE119" s="47"/>
      <c r="BF119" s="47"/>
      <c r="BG119" s="47">
        <v>17003334</v>
      </c>
      <c r="BH119" s="47"/>
      <c r="BI119" s="47"/>
      <c r="BJ119" s="47"/>
      <c r="BK119" s="47"/>
      <c r="BL119" s="47"/>
      <c r="BM119" s="47"/>
      <c r="BN119" s="47"/>
      <c r="BO119" s="47"/>
    </row>
    <row r="120" spans="1:67">
      <c r="A120" s="14">
        <v>13676</v>
      </c>
      <c r="B120" s="56" t="s">
        <v>224</v>
      </c>
      <c r="C120" s="27" t="s">
        <v>218</v>
      </c>
      <c r="D120" s="445" t="s">
        <v>94</v>
      </c>
      <c r="E120" s="56">
        <v>1</v>
      </c>
      <c r="F120" s="47"/>
      <c r="G120" s="47"/>
      <c r="H120" s="47"/>
      <c r="I120" s="47"/>
      <c r="J120" s="47"/>
      <c r="K120" s="47"/>
      <c r="L120" s="56">
        <v>1</v>
      </c>
      <c r="M120" s="278">
        <v>129.60000000000002</v>
      </c>
      <c r="N120" s="428">
        <f t="shared" si="117"/>
        <v>0</v>
      </c>
      <c r="O120" s="47"/>
      <c r="P120" s="47"/>
      <c r="Q120" s="47"/>
      <c r="R120" s="47"/>
      <c r="S120" s="47"/>
      <c r="T120" s="47"/>
      <c r="U120" s="47"/>
      <c r="V120" s="47"/>
      <c r="W120" s="47"/>
      <c r="X120" s="47"/>
      <c r="Y120" s="47"/>
      <c r="Z120" s="47"/>
      <c r="AA120" s="435">
        <v>2.2200000000000002</v>
      </c>
      <c r="AB120" s="434"/>
      <c r="AC120" s="102"/>
      <c r="AD120" s="102"/>
      <c r="AE120" s="102"/>
      <c r="AF120" s="102"/>
      <c r="AG120" s="102"/>
      <c r="AH120" s="102"/>
      <c r="AI120" s="102">
        <f t="shared" si="118"/>
        <v>0</v>
      </c>
      <c r="AJ120" s="27"/>
      <c r="AK120" s="170">
        <f t="shared" si="119"/>
        <v>0</v>
      </c>
      <c r="AL120" s="47"/>
      <c r="AM120" s="47">
        <f t="shared" si="120"/>
        <v>0</v>
      </c>
      <c r="AN120" s="47"/>
      <c r="AO120" s="47"/>
      <c r="AP120" s="27"/>
      <c r="AQ120" s="47"/>
      <c r="AR120" s="47"/>
      <c r="AS120" s="47"/>
      <c r="AT120" s="47"/>
      <c r="AU120" s="47"/>
      <c r="AV120" s="47"/>
      <c r="AW120" s="47"/>
      <c r="AX120" s="47"/>
      <c r="AY120" s="47"/>
      <c r="AZ120" s="47"/>
      <c r="BA120" s="47">
        <f t="shared" si="121"/>
        <v>0</v>
      </c>
      <c r="BB120" s="47"/>
      <c r="BC120" s="47"/>
      <c r="BD120" s="47"/>
      <c r="BE120" s="47"/>
      <c r="BF120" s="47"/>
      <c r="BG120" s="47">
        <v>17003335</v>
      </c>
      <c r="BH120" s="47"/>
      <c r="BI120" s="47"/>
      <c r="BJ120" s="47"/>
      <c r="BK120" s="47"/>
      <c r="BL120" s="47"/>
      <c r="BM120" s="47"/>
      <c r="BN120" s="47"/>
      <c r="BO120" s="47"/>
    </row>
    <row r="121" spans="1:67">
      <c r="A121" s="14">
        <v>13677</v>
      </c>
      <c r="B121" s="56" t="s">
        <v>225</v>
      </c>
      <c r="C121" s="27" t="s">
        <v>218</v>
      </c>
      <c r="D121" s="445" t="s">
        <v>94</v>
      </c>
      <c r="E121" s="56">
        <v>1</v>
      </c>
      <c r="F121" s="47"/>
      <c r="G121" s="47"/>
      <c r="H121" s="47"/>
      <c r="I121" s="47"/>
      <c r="J121" s="47"/>
      <c r="K121" s="47"/>
      <c r="L121" s="56">
        <v>1</v>
      </c>
      <c r="M121" s="278">
        <v>129.60000000000002</v>
      </c>
      <c r="N121" s="428">
        <f t="shared" si="117"/>
        <v>0</v>
      </c>
      <c r="O121" s="47"/>
      <c r="P121" s="47"/>
      <c r="Q121" s="47"/>
      <c r="R121" s="47"/>
      <c r="S121" s="47"/>
      <c r="T121" s="47"/>
      <c r="U121" s="47"/>
      <c r="V121" s="47"/>
      <c r="W121" s="47"/>
      <c r="X121" s="47"/>
      <c r="Y121" s="47"/>
      <c r="Z121" s="47"/>
      <c r="AA121" s="435">
        <v>2.48</v>
      </c>
      <c r="AB121" s="434"/>
      <c r="AC121" s="102"/>
      <c r="AD121" s="102"/>
      <c r="AE121" s="102"/>
      <c r="AF121" s="102"/>
      <c r="AG121" s="102"/>
      <c r="AH121" s="102"/>
      <c r="AI121" s="102">
        <f t="shared" si="118"/>
        <v>0</v>
      </c>
      <c r="AJ121" s="27"/>
      <c r="AK121" s="170">
        <f t="shared" si="119"/>
        <v>0</v>
      </c>
      <c r="AL121" s="47"/>
      <c r="AM121" s="47">
        <f t="shared" si="120"/>
        <v>0</v>
      </c>
      <c r="AN121" s="47"/>
      <c r="AO121" s="47"/>
      <c r="AP121" s="27"/>
      <c r="AQ121" s="47"/>
      <c r="AR121" s="47"/>
      <c r="AS121" s="47"/>
      <c r="AT121" s="47"/>
      <c r="AU121" s="47"/>
      <c r="AV121" s="47"/>
      <c r="AW121" s="47"/>
      <c r="AX121" s="47"/>
      <c r="AY121" s="47"/>
      <c r="AZ121" s="47"/>
      <c r="BA121" s="47">
        <f t="shared" si="121"/>
        <v>0</v>
      </c>
      <c r="BB121" s="47"/>
      <c r="BC121" s="47"/>
      <c r="BD121" s="47"/>
      <c r="BE121" s="47"/>
      <c r="BF121" s="47"/>
      <c r="BG121" s="47">
        <v>17003336</v>
      </c>
      <c r="BH121" s="47"/>
      <c r="BI121" s="47"/>
      <c r="BJ121" s="47"/>
      <c r="BK121" s="47"/>
      <c r="BL121" s="47"/>
      <c r="BM121" s="47"/>
      <c r="BN121" s="47"/>
      <c r="BO121" s="47"/>
    </row>
    <row r="122" spans="1:67">
      <c r="A122" s="14">
        <v>13678</v>
      </c>
      <c r="B122" s="56" t="s">
        <v>226</v>
      </c>
      <c r="C122" s="27" t="s">
        <v>218</v>
      </c>
      <c r="D122" s="445" t="s">
        <v>94</v>
      </c>
      <c r="E122" s="56">
        <v>1</v>
      </c>
      <c r="F122" s="47"/>
      <c r="G122" s="47"/>
      <c r="H122" s="47"/>
      <c r="I122" s="47"/>
      <c r="J122" s="47"/>
      <c r="K122" s="47"/>
      <c r="L122" s="56">
        <v>1</v>
      </c>
      <c r="M122" s="278">
        <v>129.60000000000002</v>
      </c>
      <c r="N122" s="428">
        <f t="shared" si="117"/>
        <v>0</v>
      </c>
      <c r="O122" s="47"/>
      <c r="P122" s="47"/>
      <c r="Q122" s="47"/>
      <c r="R122" s="47"/>
      <c r="S122" s="47"/>
      <c r="T122" s="47"/>
      <c r="U122" s="47"/>
      <c r="V122" s="47"/>
      <c r="W122" s="47"/>
      <c r="X122" s="47"/>
      <c r="Y122" s="47"/>
      <c r="Z122" s="47"/>
      <c r="AA122" s="435">
        <v>3.48</v>
      </c>
      <c r="AB122" s="434"/>
      <c r="AC122" s="102"/>
      <c r="AD122" s="102"/>
      <c r="AE122" s="102"/>
      <c r="AF122" s="102"/>
      <c r="AG122" s="102"/>
      <c r="AH122" s="102"/>
      <c r="AI122" s="102">
        <f t="shared" si="118"/>
        <v>0</v>
      </c>
      <c r="AJ122" s="27"/>
      <c r="AK122" s="170">
        <f t="shared" si="119"/>
        <v>0</v>
      </c>
      <c r="AL122" s="47"/>
      <c r="AM122" s="47">
        <f t="shared" si="120"/>
        <v>0</v>
      </c>
      <c r="AN122" s="47"/>
      <c r="AO122" s="47"/>
      <c r="AP122" s="27"/>
      <c r="AQ122" s="47"/>
      <c r="AR122" s="47"/>
      <c r="AS122" s="47"/>
      <c r="AT122" s="47"/>
      <c r="AU122" s="47"/>
      <c r="AV122" s="47"/>
      <c r="AW122" s="47"/>
      <c r="AX122" s="47"/>
      <c r="AY122" s="47"/>
      <c r="AZ122" s="47"/>
      <c r="BA122" s="47">
        <f t="shared" si="121"/>
        <v>0</v>
      </c>
      <c r="BB122" s="47"/>
      <c r="BC122" s="47"/>
      <c r="BD122" s="47"/>
      <c r="BE122" s="47"/>
      <c r="BF122" s="47"/>
      <c r="BG122" s="47">
        <v>17003337</v>
      </c>
      <c r="BH122" s="47"/>
      <c r="BI122" s="47"/>
      <c r="BJ122" s="47"/>
      <c r="BK122" s="47"/>
      <c r="BL122" s="47"/>
      <c r="BM122" s="47"/>
      <c r="BN122" s="47"/>
      <c r="BO122" s="47"/>
    </row>
    <row r="123" spans="1:67" ht="15.6">
      <c r="A123" s="419"/>
      <c r="B123" s="420" t="s">
        <v>227</v>
      </c>
      <c r="C123" s="618"/>
      <c r="D123" s="619"/>
      <c r="E123" s="420"/>
      <c r="F123" s="420"/>
      <c r="G123" s="420"/>
      <c r="H123" s="420"/>
      <c r="I123" s="420"/>
      <c r="J123" s="420"/>
      <c r="K123" s="420"/>
      <c r="L123" s="420"/>
      <c r="M123" s="420"/>
      <c r="N123" s="420"/>
      <c r="O123" s="420"/>
      <c r="P123" s="420"/>
      <c r="Q123" s="420"/>
      <c r="R123" s="420"/>
      <c r="S123" s="420"/>
      <c r="T123" s="420"/>
      <c r="U123" s="420"/>
      <c r="V123" s="420"/>
      <c r="W123" s="420"/>
      <c r="X123" s="420"/>
      <c r="Y123" s="420"/>
      <c r="Z123" s="420"/>
      <c r="AA123" s="420"/>
      <c r="AB123" s="434"/>
      <c r="AC123" s="47"/>
      <c r="AD123" s="47"/>
      <c r="AE123" s="47"/>
      <c r="AF123" s="47"/>
      <c r="AG123" s="47"/>
      <c r="AH123" s="47"/>
      <c r="AI123" s="47"/>
      <c r="AJ123" s="420"/>
      <c r="AK123" s="47"/>
      <c r="AL123" s="47"/>
      <c r="AM123" s="47">
        <f t="shared" si="120"/>
        <v>0</v>
      </c>
      <c r="AN123" s="47"/>
      <c r="AO123" s="47"/>
      <c r="AP123" s="47"/>
      <c r="AQ123" s="47"/>
      <c r="AR123" s="47"/>
      <c r="AS123" s="47"/>
      <c r="AT123" s="47"/>
      <c r="AU123" s="47"/>
      <c r="AV123" s="47"/>
      <c r="AW123" s="47"/>
      <c r="AX123" s="47"/>
      <c r="AY123" s="47"/>
      <c r="AZ123" s="47"/>
      <c r="BA123" s="47"/>
      <c r="BB123" s="47"/>
      <c r="BC123" s="47"/>
      <c r="BD123" s="47"/>
      <c r="BE123" s="47"/>
      <c r="BF123" s="47"/>
      <c r="BG123" s="47"/>
      <c r="BH123" s="47"/>
      <c r="BI123" s="47"/>
      <c r="BJ123" s="47"/>
      <c r="BK123" s="47"/>
      <c r="BL123" s="47"/>
      <c r="BM123" s="47"/>
      <c r="BN123" s="47"/>
      <c r="BO123" s="47"/>
    </row>
    <row r="124" spans="1:67">
      <c r="A124" s="14">
        <v>12400</v>
      </c>
      <c r="B124" s="549" t="s">
        <v>228</v>
      </c>
      <c r="C124" s="441" t="s">
        <v>42</v>
      </c>
      <c r="D124" s="531" t="s">
        <v>110</v>
      </c>
      <c r="E124" s="530">
        <v>15</v>
      </c>
      <c r="F124" s="441">
        <v>15</v>
      </c>
      <c r="G124" s="441"/>
      <c r="H124" s="441"/>
      <c r="I124" s="441"/>
      <c r="J124" s="440"/>
      <c r="K124" s="440"/>
      <c r="L124" s="530"/>
      <c r="M124" s="519">
        <v>66.55</v>
      </c>
      <c r="N124" s="428">
        <f t="shared" ref="N124:N145" si="122">SUM(O124:Z124)</f>
        <v>0</v>
      </c>
      <c r="O124" s="440"/>
      <c r="P124" s="440"/>
      <c r="Q124" s="440"/>
      <c r="R124" s="440"/>
      <c r="S124" s="440"/>
      <c r="T124" s="440"/>
      <c r="U124" s="440"/>
      <c r="V124" s="440"/>
      <c r="W124" s="440"/>
      <c r="X124" s="47"/>
      <c r="Y124" s="47"/>
      <c r="Z124" s="47"/>
      <c r="AA124" s="448">
        <v>0.28000000000000003</v>
      </c>
      <c r="AB124" s="434"/>
      <c r="AC124" s="102">
        <f t="shared" ref="AC124:AC145" si="123">$N124*F124</f>
        <v>0</v>
      </c>
      <c r="AD124" s="102">
        <f t="shared" ref="AD124:AD145" si="124">$N124*G124</f>
        <v>0</v>
      </c>
      <c r="AE124" s="102">
        <f t="shared" ref="AE124:AE145" si="125">$N124*H124</f>
        <v>0</v>
      </c>
      <c r="AF124" s="102">
        <f t="shared" ref="AF124:AF145" si="126">$N124*I124</f>
        <v>0</v>
      </c>
      <c r="AG124" s="102">
        <f t="shared" ref="AG124:AG145" si="127">$N124*J124</f>
        <v>0</v>
      </c>
      <c r="AH124" s="102">
        <f t="shared" ref="AH124:AH145" si="128">$N124*K124</f>
        <v>0</v>
      </c>
      <c r="AI124" s="102">
        <f t="shared" ref="AI124:AI145" si="129">$N124*L124</f>
        <v>0</v>
      </c>
      <c r="AJ124" s="27"/>
      <c r="AK124" s="170">
        <f t="shared" ref="AK124:AK155" si="130">AA124*N124</f>
        <v>0</v>
      </c>
      <c r="AL124" s="47"/>
      <c r="AM124" s="47">
        <f t="shared" si="120"/>
        <v>0</v>
      </c>
      <c r="AN124" s="47">
        <v>15</v>
      </c>
      <c r="AO124" s="47"/>
      <c r="AP124" s="27"/>
      <c r="AQ124" s="47"/>
      <c r="AR124" s="47"/>
      <c r="AS124" s="47"/>
      <c r="AT124" s="47"/>
      <c r="AU124" s="47"/>
      <c r="AV124" s="47"/>
      <c r="AW124" s="47"/>
      <c r="AX124" s="47"/>
      <c r="AY124" s="47"/>
      <c r="AZ124" s="47"/>
      <c r="BA124" s="47">
        <f>$N124*30</f>
        <v>0</v>
      </c>
      <c r="BB124" s="47"/>
      <c r="BC124" s="47"/>
      <c r="BD124" s="47"/>
      <c r="BE124" s="47"/>
      <c r="BF124" s="47"/>
      <c r="BG124" s="47">
        <v>21001248</v>
      </c>
      <c r="BH124" s="47"/>
      <c r="BI124" s="47">
        <f t="shared" ref="BI124:BN124" si="131">$N124*AN124</f>
        <v>0</v>
      </c>
      <c r="BJ124" s="47">
        <f t="shared" si="131"/>
        <v>0</v>
      </c>
      <c r="BK124" s="47">
        <f t="shared" si="131"/>
        <v>0</v>
      </c>
      <c r="BL124" s="47">
        <f t="shared" si="131"/>
        <v>0</v>
      </c>
      <c r="BM124" s="47">
        <f t="shared" si="131"/>
        <v>0</v>
      </c>
      <c r="BN124" s="47">
        <f t="shared" si="131"/>
        <v>0</v>
      </c>
      <c r="BO124" s="47"/>
    </row>
    <row r="125" spans="1:67">
      <c r="A125" s="14">
        <v>12401</v>
      </c>
      <c r="B125" s="530" t="s">
        <v>229</v>
      </c>
      <c r="C125" s="441" t="s">
        <v>45</v>
      </c>
      <c r="D125" s="531" t="s">
        <v>110</v>
      </c>
      <c r="E125" s="530">
        <v>8</v>
      </c>
      <c r="F125" s="441"/>
      <c r="G125" s="441">
        <v>8</v>
      </c>
      <c r="H125" s="441"/>
      <c r="I125" s="441"/>
      <c r="J125" s="440"/>
      <c r="K125" s="440"/>
      <c r="L125" s="530"/>
      <c r="M125" s="519">
        <v>51.749999999999993</v>
      </c>
      <c r="N125" s="428">
        <f t="shared" si="122"/>
        <v>0</v>
      </c>
      <c r="O125" s="440"/>
      <c r="P125" s="440"/>
      <c r="Q125" s="440"/>
      <c r="R125" s="440"/>
      <c r="S125" s="440"/>
      <c r="T125" s="440"/>
      <c r="U125" s="440"/>
      <c r="V125" s="440"/>
      <c r="W125" s="440"/>
      <c r="X125" s="47"/>
      <c r="Y125" s="47"/>
      <c r="Z125" s="47"/>
      <c r="AA125" s="448">
        <v>0.54</v>
      </c>
      <c r="AB125" s="434"/>
      <c r="AC125" s="102">
        <f t="shared" si="123"/>
        <v>0</v>
      </c>
      <c r="AD125" s="102">
        <f t="shared" si="124"/>
        <v>0</v>
      </c>
      <c r="AE125" s="102">
        <f t="shared" si="125"/>
        <v>0</v>
      </c>
      <c r="AF125" s="102">
        <f t="shared" si="126"/>
        <v>0</v>
      </c>
      <c r="AG125" s="102">
        <f t="shared" si="127"/>
        <v>0</v>
      </c>
      <c r="AH125" s="102">
        <f t="shared" si="128"/>
        <v>0</v>
      </c>
      <c r="AI125" s="102">
        <f t="shared" si="129"/>
        <v>0</v>
      </c>
      <c r="AJ125" s="27"/>
      <c r="AK125" s="170">
        <f t="shared" si="130"/>
        <v>0</v>
      </c>
      <c r="AL125" s="47"/>
      <c r="AM125" s="47">
        <f t="shared" si="120"/>
        <v>0</v>
      </c>
      <c r="AN125" s="47"/>
      <c r="AO125" s="47"/>
      <c r="AP125" s="27"/>
      <c r="AQ125" s="27">
        <v>8</v>
      </c>
      <c r="AR125" s="47"/>
      <c r="AS125" s="47"/>
      <c r="AT125" s="47"/>
      <c r="AU125" s="47"/>
      <c r="AV125" s="47"/>
      <c r="AW125" s="47"/>
      <c r="AX125" s="47"/>
      <c r="AY125" s="47"/>
      <c r="AZ125" s="47"/>
      <c r="BA125" s="47">
        <f>$N125*16</f>
        <v>0</v>
      </c>
      <c r="BB125" s="47"/>
      <c r="BC125" s="47"/>
      <c r="BD125" s="47"/>
      <c r="BE125" s="47"/>
      <c r="BF125" s="47"/>
      <c r="BG125" s="47">
        <v>21001247</v>
      </c>
      <c r="BH125" s="47"/>
      <c r="BI125" s="47">
        <f t="shared" ref="BI125:BN125" si="132">$N125*AN125</f>
        <v>0</v>
      </c>
      <c r="BJ125" s="47">
        <f t="shared" si="132"/>
        <v>0</v>
      </c>
      <c r="BK125" s="47">
        <f t="shared" si="132"/>
        <v>0</v>
      </c>
      <c r="BL125" s="47">
        <f t="shared" si="132"/>
        <v>0</v>
      </c>
      <c r="BM125" s="47">
        <f t="shared" si="132"/>
        <v>0</v>
      </c>
      <c r="BN125" s="47">
        <f t="shared" si="132"/>
        <v>0</v>
      </c>
      <c r="BO125" s="47"/>
    </row>
    <row r="126" spans="1:67">
      <c r="A126" s="550">
        <v>12403</v>
      </c>
      <c r="B126" s="549" t="s">
        <v>230</v>
      </c>
      <c r="C126" s="441" t="s">
        <v>45</v>
      </c>
      <c r="D126" s="531" t="s">
        <v>110</v>
      </c>
      <c r="E126" s="530">
        <v>7</v>
      </c>
      <c r="F126" s="441"/>
      <c r="G126" s="441"/>
      <c r="H126" s="441">
        <v>7</v>
      </c>
      <c r="I126" s="441"/>
      <c r="J126" s="440"/>
      <c r="K126" s="440"/>
      <c r="L126" s="530"/>
      <c r="M126" s="519">
        <v>86.39</v>
      </c>
      <c r="N126" s="428">
        <f t="shared" si="122"/>
        <v>0</v>
      </c>
      <c r="O126" s="440"/>
      <c r="P126" s="440"/>
      <c r="Q126" s="440"/>
      <c r="R126" s="440"/>
      <c r="S126" s="440"/>
      <c r="T126" s="440"/>
      <c r="U126" s="440"/>
      <c r="V126" s="440"/>
      <c r="W126" s="440"/>
      <c r="X126" s="47"/>
      <c r="Y126" s="47"/>
      <c r="Z126" s="47"/>
      <c r="AA126" s="448">
        <v>1.06</v>
      </c>
      <c r="AB126" s="434"/>
      <c r="AC126" s="102">
        <f t="shared" si="123"/>
        <v>0</v>
      </c>
      <c r="AD126" s="102">
        <f t="shared" si="124"/>
        <v>0</v>
      </c>
      <c r="AE126" s="102">
        <f t="shared" si="125"/>
        <v>0</v>
      </c>
      <c r="AF126" s="102">
        <f t="shared" si="126"/>
        <v>0</v>
      </c>
      <c r="AG126" s="102">
        <f t="shared" si="127"/>
        <v>0</v>
      </c>
      <c r="AH126" s="102">
        <f t="shared" si="128"/>
        <v>0</v>
      </c>
      <c r="AI126" s="102">
        <f t="shared" si="129"/>
        <v>0</v>
      </c>
      <c r="AJ126" s="27"/>
      <c r="AK126" s="170">
        <f t="shared" si="130"/>
        <v>0</v>
      </c>
      <c r="AL126" s="47"/>
      <c r="AM126" s="47">
        <f t="shared" si="120"/>
        <v>0</v>
      </c>
      <c r="AN126" s="47"/>
      <c r="AO126" s="47"/>
      <c r="AP126" s="27"/>
      <c r="AQ126" s="27">
        <v>7</v>
      </c>
      <c r="AR126" s="47"/>
      <c r="AS126" s="47"/>
      <c r="AT126" s="47">
        <f>$N126*4</f>
        <v>0</v>
      </c>
      <c r="AU126" s="47">
        <f>$N126*3</f>
        <v>0</v>
      </c>
      <c r="AV126" s="47"/>
      <c r="AW126" s="47"/>
      <c r="AX126" s="47"/>
      <c r="AY126" s="47"/>
      <c r="AZ126" s="47"/>
      <c r="BA126" s="47"/>
      <c r="BB126" s="47"/>
      <c r="BC126" s="47"/>
      <c r="BD126" s="47"/>
      <c r="BE126" s="47"/>
      <c r="BF126" s="47"/>
      <c r="BG126" s="47">
        <v>21001245</v>
      </c>
      <c r="BH126" s="47"/>
      <c r="BI126" s="47">
        <f t="shared" ref="BI126:BN126" si="133">$N126*AN126</f>
        <v>0</v>
      </c>
      <c r="BJ126" s="47">
        <f t="shared" si="133"/>
        <v>0</v>
      </c>
      <c r="BK126" s="47">
        <f t="shared" si="133"/>
        <v>0</v>
      </c>
      <c r="BL126" s="47">
        <f t="shared" si="133"/>
        <v>0</v>
      </c>
      <c r="BM126" s="47">
        <f t="shared" si="133"/>
        <v>0</v>
      </c>
      <c r="BN126" s="47">
        <f t="shared" si="133"/>
        <v>0</v>
      </c>
      <c r="BO126" s="47"/>
    </row>
    <row r="127" spans="1:67">
      <c r="A127" s="550">
        <v>12404</v>
      </c>
      <c r="B127" s="549" t="s">
        <v>231</v>
      </c>
      <c r="C127" s="441" t="s">
        <v>45</v>
      </c>
      <c r="D127" s="531" t="s">
        <v>110</v>
      </c>
      <c r="E127" s="530">
        <v>7</v>
      </c>
      <c r="F127" s="441"/>
      <c r="G127" s="441"/>
      <c r="H127" s="441">
        <v>7</v>
      </c>
      <c r="I127" s="441"/>
      <c r="J127" s="440"/>
      <c r="K127" s="440"/>
      <c r="L127" s="530"/>
      <c r="M127" s="519">
        <v>100.68</v>
      </c>
      <c r="N127" s="428">
        <f t="shared" si="122"/>
        <v>0</v>
      </c>
      <c r="O127" s="440"/>
      <c r="P127" s="440"/>
      <c r="Q127" s="440"/>
      <c r="R127" s="440"/>
      <c r="S127" s="440"/>
      <c r="T127" s="440"/>
      <c r="U127" s="440"/>
      <c r="V127" s="440"/>
      <c r="W127" s="440"/>
      <c r="X127" s="47"/>
      <c r="Y127" s="47"/>
      <c r="Z127" s="47"/>
      <c r="AA127" s="448">
        <v>1.33</v>
      </c>
      <c r="AB127" s="434"/>
      <c r="AC127" s="102">
        <f t="shared" si="123"/>
        <v>0</v>
      </c>
      <c r="AD127" s="102">
        <f t="shared" si="124"/>
        <v>0</v>
      </c>
      <c r="AE127" s="102">
        <f t="shared" si="125"/>
        <v>0</v>
      </c>
      <c r="AF127" s="102">
        <f t="shared" si="126"/>
        <v>0</v>
      </c>
      <c r="AG127" s="102">
        <f t="shared" si="127"/>
        <v>0</v>
      </c>
      <c r="AH127" s="102">
        <f t="shared" si="128"/>
        <v>0</v>
      </c>
      <c r="AI127" s="102">
        <f t="shared" si="129"/>
        <v>0</v>
      </c>
      <c r="AJ127" s="27"/>
      <c r="AK127" s="170">
        <f t="shared" si="130"/>
        <v>0</v>
      </c>
      <c r="AL127" s="47"/>
      <c r="AM127" s="47">
        <f t="shared" ref="AM127:AM158" si="134">N127*M127</f>
        <v>0</v>
      </c>
      <c r="AN127" s="47"/>
      <c r="AO127" s="47"/>
      <c r="AP127" s="27"/>
      <c r="AQ127" s="27">
        <v>7</v>
      </c>
      <c r="AR127" s="47"/>
      <c r="AS127" s="47"/>
      <c r="AT127" s="47"/>
      <c r="AU127" s="47">
        <f>$N127*5</f>
        <v>0</v>
      </c>
      <c r="AV127" s="47">
        <f>$N127*2</f>
        <v>0</v>
      </c>
      <c r="AW127" s="47"/>
      <c r="AX127" s="47"/>
      <c r="AY127" s="47"/>
      <c r="AZ127" s="47"/>
      <c r="BA127" s="47"/>
      <c r="BB127" s="47"/>
      <c r="BC127" s="47"/>
      <c r="BD127" s="47"/>
      <c r="BE127" s="47"/>
      <c r="BF127" s="47"/>
      <c r="BG127" s="47">
        <v>21001246</v>
      </c>
      <c r="BH127" s="47"/>
      <c r="BI127" s="47">
        <f t="shared" ref="BI127:BN127" si="135">$N127*AN127</f>
        <v>0</v>
      </c>
      <c r="BJ127" s="47">
        <f t="shared" si="135"/>
        <v>0</v>
      </c>
      <c r="BK127" s="47">
        <f t="shared" si="135"/>
        <v>0</v>
      </c>
      <c r="BL127" s="47">
        <f t="shared" si="135"/>
        <v>0</v>
      </c>
      <c r="BM127" s="47">
        <f t="shared" si="135"/>
        <v>0</v>
      </c>
      <c r="BN127" s="47">
        <f t="shared" si="135"/>
        <v>0</v>
      </c>
      <c r="BO127" s="47"/>
    </row>
    <row r="128" spans="1:67">
      <c r="A128" s="14">
        <v>12407</v>
      </c>
      <c r="B128" s="532" t="s">
        <v>232</v>
      </c>
      <c r="C128" s="441" t="s">
        <v>45</v>
      </c>
      <c r="D128" s="533" t="s">
        <v>110</v>
      </c>
      <c r="E128" s="530">
        <v>3</v>
      </c>
      <c r="F128" s="441"/>
      <c r="G128" s="441"/>
      <c r="H128" s="441"/>
      <c r="I128" s="441">
        <v>3</v>
      </c>
      <c r="J128" s="440"/>
      <c r="K128" s="440"/>
      <c r="L128" s="530"/>
      <c r="M128" s="519">
        <v>93.960000000000008</v>
      </c>
      <c r="N128" s="428">
        <f t="shared" si="122"/>
        <v>0</v>
      </c>
      <c r="O128" s="440"/>
      <c r="P128" s="440"/>
      <c r="Q128" s="440"/>
      <c r="R128" s="440"/>
      <c r="S128" s="440"/>
      <c r="T128" s="440"/>
      <c r="U128" s="440"/>
      <c r="V128" s="440"/>
      <c r="W128" s="440"/>
      <c r="X128" s="47"/>
      <c r="Y128" s="47"/>
      <c r="Z128" s="47"/>
      <c r="AA128" s="448">
        <v>1.61</v>
      </c>
      <c r="AB128" s="434"/>
      <c r="AC128" s="102">
        <f t="shared" si="123"/>
        <v>0</v>
      </c>
      <c r="AD128" s="102">
        <f t="shared" si="124"/>
        <v>0</v>
      </c>
      <c r="AE128" s="102">
        <f t="shared" si="125"/>
        <v>0</v>
      </c>
      <c r="AF128" s="102">
        <f t="shared" si="126"/>
        <v>0</v>
      </c>
      <c r="AG128" s="102">
        <f t="shared" si="127"/>
        <v>0</v>
      </c>
      <c r="AH128" s="102">
        <f t="shared" si="128"/>
        <v>0</v>
      </c>
      <c r="AI128" s="102">
        <f t="shared" si="129"/>
        <v>0</v>
      </c>
      <c r="AJ128" s="27"/>
      <c r="AK128" s="170">
        <f t="shared" si="130"/>
        <v>0</v>
      </c>
      <c r="AL128" s="47"/>
      <c r="AM128" s="47">
        <f t="shared" si="134"/>
        <v>0</v>
      </c>
      <c r="AN128" s="47"/>
      <c r="AO128" s="47"/>
      <c r="AP128" s="27"/>
      <c r="AQ128" s="27">
        <v>3</v>
      </c>
      <c r="AR128" s="47"/>
      <c r="AS128" s="47"/>
      <c r="AT128" s="47"/>
      <c r="AU128" s="47">
        <f>$N128*3</f>
        <v>0</v>
      </c>
      <c r="AV128" s="47"/>
      <c r="AW128" s="47"/>
      <c r="AX128" s="47"/>
      <c r="AY128" s="47"/>
      <c r="AZ128" s="47"/>
      <c r="BA128" s="47"/>
      <c r="BB128" s="47"/>
      <c r="BC128" s="47"/>
      <c r="BD128" s="47"/>
      <c r="BE128" s="47"/>
      <c r="BF128" s="47"/>
      <c r="BG128" s="47">
        <v>21001294</v>
      </c>
      <c r="BH128" s="47"/>
      <c r="BI128" s="47">
        <f t="shared" ref="BI128:BI145" si="136">$N128*AN128</f>
        <v>0</v>
      </c>
      <c r="BJ128" s="47">
        <f t="shared" ref="BJ128:BJ145" si="137">$N128*AO128</f>
        <v>0</v>
      </c>
      <c r="BK128" s="47">
        <f t="shared" ref="BK128:BK145" si="138">$N128*AP128</f>
        <v>0</v>
      </c>
      <c r="BL128" s="47">
        <f t="shared" ref="BL128:BL145" si="139">$N128*AQ128</f>
        <v>0</v>
      </c>
      <c r="BM128" s="47">
        <f t="shared" ref="BM128:BM145" si="140">$N128*AR128</f>
        <v>0</v>
      </c>
      <c r="BN128" s="47">
        <f t="shared" ref="BN128:BN145" si="141">$N128*AS128</f>
        <v>0</v>
      </c>
      <c r="BO128" s="47"/>
    </row>
    <row r="129" spans="1:67">
      <c r="A129" s="14">
        <v>11406</v>
      </c>
      <c r="B129" s="532" t="s">
        <v>233</v>
      </c>
      <c r="C129" s="441" t="s">
        <v>45</v>
      </c>
      <c r="D129" s="534" t="s">
        <v>110</v>
      </c>
      <c r="E129" s="530">
        <v>3</v>
      </c>
      <c r="F129" s="441"/>
      <c r="G129" s="441"/>
      <c r="H129" s="441"/>
      <c r="I129" s="441">
        <v>3</v>
      </c>
      <c r="J129" s="440"/>
      <c r="K129" s="440"/>
      <c r="L129" s="530"/>
      <c r="M129" s="519">
        <v>95.04</v>
      </c>
      <c r="N129" s="428">
        <f t="shared" si="122"/>
        <v>0</v>
      </c>
      <c r="O129" s="440"/>
      <c r="P129" s="440"/>
      <c r="Q129" s="440"/>
      <c r="R129" s="440"/>
      <c r="S129" s="440"/>
      <c r="T129" s="440"/>
      <c r="U129" s="440"/>
      <c r="V129" s="440"/>
      <c r="W129" s="440"/>
      <c r="X129" s="47"/>
      <c r="Y129" s="47"/>
      <c r="Z129" s="47"/>
      <c r="AA129" s="448">
        <v>1.59</v>
      </c>
      <c r="AB129" s="434"/>
      <c r="AC129" s="102">
        <f t="shared" si="123"/>
        <v>0</v>
      </c>
      <c r="AD129" s="102">
        <f t="shared" si="124"/>
        <v>0</v>
      </c>
      <c r="AE129" s="102">
        <f t="shared" si="125"/>
        <v>0</v>
      </c>
      <c r="AF129" s="102">
        <f t="shared" si="126"/>
        <v>0</v>
      </c>
      <c r="AG129" s="102">
        <f t="shared" si="127"/>
        <v>0</v>
      </c>
      <c r="AH129" s="102">
        <f t="shared" si="128"/>
        <v>0</v>
      </c>
      <c r="AI129" s="102">
        <f t="shared" si="129"/>
        <v>0</v>
      </c>
      <c r="AJ129" s="27"/>
      <c r="AK129" s="170">
        <f t="shared" si="130"/>
        <v>0</v>
      </c>
      <c r="AL129" s="47"/>
      <c r="AM129" s="47">
        <f t="shared" si="134"/>
        <v>0</v>
      </c>
      <c r="AN129" s="47"/>
      <c r="AO129" s="47"/>
      <c r="AP129" s="27"/>
      <c r="AQ129" s="27">
        <v>3</v>
      </c>
      <c r="AR129" s="47"/>
      <c r="AS129" s="47"/>
      <c r="AT129" s="47"/>
      <c r="AV129" s="47">
        <f>$N129*3</f>
        <v>0</v>
      </c>
      <c r="AW129" s="47"/>
      <c r="AX129" s="47"/>
      <c r="AY129" s="47"/>
      <c r="AZ129" s="47"/>
      <c r="BA129" s="47"/>
      <c r="BB129" s="47"/>
      <c r="BC129" s="47"/>
      <c r="BD129" s="47"/>
      <c r="BE129" s="47"/>
      <c r="BF129" s="47"/>
      <c r="BG129" s="47">
        <v>21001298</v>
      </c>
      <c r="BH129" s="47"/>
      <c r="BI129" s="47">
        <f t="shared" si="136"/>
        <v>0</v>
      </c>
      <c r="BJ129" s="47">
        <f t="shared" si="137"/>
        <v>0</v>
      </c>
      <c r="BK129" s="47">
        <f t="shared" si="138"/>
        <v>0</v>
      </c>
      <c r="BL129" s="47">
        <f t="shared" si="139"/>
        <v>0</v>
      </c>
      <c r="BM129" s="47">
        <f t="shared" si="140"/>
        <v>0</v>
      </c>
      <c r="BN129" s="47">
        <f t="shared" si="141"/>
        <v>0</v>
      </c>
      <c r="BO129" s="47"/>
    </row>
    <row r="130" spans="1:67">
      <c r="A130" s="14">
        <v>11408</v>
      </c>
      <c r="B130" s="530" t="s">
        <v>234</v>
      </c>
      <c r="C130" s="441" t="s">
        <v>45</v>
      </c>
      <c r="D130" s="531" t="s">
        <v>110</v>
      </c>
      <c r="E130" s="530">
        <v>3</v>
      </c>
      <c r="F130" s="441"/>
      <c r="G130" s="441"/>
      <c r="H130" s="441"/>
      <c r="I130" s="441">
        <v>3</v>
      </c>
      <c r="J130" s="440"/>
      <c r="K130" s="440"/>
      <c r="L130" s="530"/>
      <c r="M130" s="519">
        <v>89.100000000000009</v>
      </c>
      <c r="N130" s="428">
        <f t="shared" si="122"/>
        <v>0</v>
      </c>
      <c r="O130" s="440"/>
      <c r="P130" s="440"/>
      <c r="Q130" s="440"/>
      <c r="R130" s="440"/>
      <c r="S130" s="440"/>
      <c r="T130" s="440"/>
      <c r="U130" s="440"/>
      <c r="V130" s="440"/>
      <c r="W130" s="440"/>
      <c r="X130" s="47"/>
      <c r="Y130" s="47"/>
      <c r="Z130" s="47"/>
      <c r="AA130" s="448">
        <v>0.89</v>
      </c>
      <c r="AB130" s="434"/>
      <c r="AC130" s="102">
        <f t="shared" si="123"/>
        <v>0</v>
      </c>
      <c r="AD130" s="102">
        <f t="shared" si="124"/>
        <v>0</v>
      </c>
      <c r="AE130" s="102">
        <f t="shared" si="125"/>
        <v>0</v>
      </c>
      <c r="AF130" s="102">
        <f t="shared" si="126"/>
        <v>0</v>
      </c>
      <c r="AG130" s="102">
        <f t="shared" si="127"/>
        <v>0</v>
      </c>
      <c r="AH130" s="102">
        <f t="shared" si="128"/>
        <v>0</v>
      </c>
      <c r="AI130" s="102">
        <f t="shared" si="129"/>
        <v>0</v>
      </c>
      <c r="AJ130" s="27"/>
      <c r="AK130" s="170">
        <f t="shared" si="130"/>
        <v>0</v>
      </c>
      <c r="AL130" s="47"/>
      <c r="AM130" s="47">
        <f t="shared" si="134"/>
        <v>0</v>
      </c>
      <c r="AN130" s="47"/>
      <c r="AO130" s="47"/>
      <c r="AP130" s="27"/>
      <c r="AQ130" s="27">
        <v>3</v>
      </c>
      <c r="AR130" s="47"/>
      <c r="AS130" s="47"/>
      <c r="AT130" s="47"/>
      <c r="AU130" s="47"/>
      <c r="AV130" s="47">
        <f>$N130*1</f>
        <v>0</v>
      </c>
      <c r="AW130" s="47">
        <f>$N130*2</f>
        <v>0</v>
      </c>
      <c r="AX130" s="47"/>
      <c r="AY130" s="47"/>
      <c r="AZ130" s="47"/>
      <c r="BA130" s="47"/>
      <c r="BB130" s="47"/>
      <c r="BC130" s="47"/>
      <c r="BD130" s="47"/>
      <c r="BE130" s="47"/>
      <c r="BF130" s="47"/>
      <c r="BG130" s="47">
        <v>21001244</v>
      </c>
      <c r="BH130" s="47"/>
      <c r="BI130" s="47">
        <f t="shared" si="136"/>
        <v>0</v>
      </c>
      <c r="BJ130" s="47">
        <f t="shared" si="137"/>
        <v>0</v>
      </c>
      <c r="BK130" s="47">
        <f t="shared" si="138"/>
        <v>0</v>
      </c>
      <c r="BL130" s="47">
        <f t="shared" si="139"/>
        <v>0</v>
      </c>
      <c r="BM130" s="47">
        <f t="shared" si="140"/>
        <v>0</v>
      </c>
      <c r="BN130" s="47">
        <f t="shared" si="141"/>
        <v>0</v>
      </c>
      <c r="BO130" s="47"/>
    </row>
    <row r="131" spans="1:67">
      <c r="A131" s="551">
        <v>11409</v>
      </c>
      <c r="B131" s="552" t="s">
        <v>235</v>
      </c>
      <c r="C131" s="441" t="s">
        <v>43</v>
      </c>
      <c r="D131" s="535" t="s">
        <v>110</v>
      </c>
      <c r="E131" s="536">
        <v>3</v>
      </c>
      <c r="F131" s="441"/>
      <c r="G131" s="441"/>
      <c r="H131" s="441"/>
      <c r="I131" s="441"/>
      <c r="J131" s="440">
        <v>3</v>
      </c>
      <c r="K131" s="440"/>
      <c r="L131" s="530"/>
      <c r="M131" s="441">
        <v>138.47999999999999</v>
      </c>
      <c r="N131" s="428">
        <f t="shared" si="122"/>
        <v>0</v>
      </c>
      <c r="O131" s="440"/>
      <c r="P131" s="440"/>
      <c r="Q131" s="440"/>
      <c r="R131" s="440"/>
      <c r="S131" s="440"/>
      <c r="T131" s="440"/>
      <c r="U131" s="440"/>
      <c r="V131" s="440"/>
      <c r="W131" s="440"/>
      <c r="X131" s="47"/>
      <c r="Y131" s="47"/>
      <c r="Z131" s="47"/>
      <c r="AA131" s="449">
        <v>1.49</v>
      </c>
      <c r="AB131" s="434"/>
      <c r="AC131" s="102">
        <f t="shared" si="123"/>
        <v>0</v>
      </c>
      <c r="AD131" s="102">
        <f t="shared" si="124"/>
        <v>0</v>
      </c>
      <c r="AE131" s="102">
        <f t="shared" si="125"/>
        <v>0</v>
      </c>
      <c r="AF131" s="102">
        <f t="shared" si="126"/>
        <v>0</v>
      </c>
      <c r="AG131" s="102">
        <f t="shared" si="127"/>
        <v>0</v>
      </c>
      <c r="AH131" s="102">
        <f t="shared" si="128"/>
        <v>0</v>
      </c>
      <c r="AI131" s="102">
        <f t="shared" si="129"/>
        <v>0</v>
      </c>
      <c r="AJ131" s="27"/>
      <c r="AK131" s="170">
        <f t="shared" si="130"/>
        <v>0</v>
      </c>
      <c r="AL131" s="47"/>
      <c r="AM131" s="47">
        <f t="shared" si="134"/>
        <v>0</v>
      </c>
      <c r="AN131" s="47"/>
      <c r="AO131" s="47">
        <v>3</v>
      </c>
      <c r="AP131" s="27"/>
      <c r="AQ131" s="27"/>
      <c r="AR131" s="47"/>
      <c r="AS131" s="47"/>
      <c r="AT131" s="47"/>
      <c r="AU131" s="47"/>
      <c r="AV131" s="47">
        <f>$N131*1</f>
        <v>0</v>
      </c>
      <c r="AW131" s="47">
        <f>$N131*2</f>
        <v>0</v>
      </c>
      <c r="AX131" s="47"/>
      <c r="AY131" s="47"/>
      <c r="AZ131" s="47"/>
      <c r="BA131" s="47"/>
      <c r="BB131" s="47"/>
      <c r="BC131" s="47"/>
      <c r="BD131" s="47"/>
      <c r="BE131" s="47"/>
      <c r="BF131" s="47"/>
      <c r="BG131" s="47">
        <v>21001270</v>
      </c>
      <c r="BH131" s="47"/>
      <c r="BI131" s="47">
        <f t="shared" si="136"/>
        <v>0</v>
      </c>
      <c r="BJ131" s="47">
        <f t="shared" si="137"/>
        <v>0</v>
      </c>
      <c r="BK131" s="47">
        <f t="shared" si="138"/>
        <v>0</v>
      </c>
      <c r="BL131" s="47">
        <f t="shared" si="139"/>
        <v>0</v>
      </c>
      <c r="BM131" s="47">
        <f t="shared" si="140"/>
        <v>0</v>
      </c>
      <c r="BN131" s="47">
        <f t="shared" si="141"/>
        <v>0</v>
      </c>
      <c r="BO131" s="47"/>
    </row>
    <row r="132" spans="1:67">
      <c r="A132" s="551">
        <v>11410</v>
      </c>
      <c r="B132" s="552" t="s">
        <v>236</v>
      </c>
      <c r="C132" s="441" t="s">
        <v>45</v>
      </c>
      <c r="D132" s="535" t="s">
        <v>110</v>
      </c>
      <c r="E132" s="536">
        <v>3</v>
      </c>
      <c r="F132" s="441"/>
      <c r="G132" s="441"/>
      <c r="H132" s="441"/>
      <c r="I132" s="441"/>
      <c r="J132" s="440">
        <v>3</v>
      </c>
      <c r="K132" s="440"/>
      <c r="L132" s="530"/>
      <c r="M132" s="441">
        <v>141.68</v>
      </c>
      <c r="N132" s="428">
        <f t="shared" si="122"/>
        <v>0</v>
      </c>
      <c r="O132" s="440"/>
      <c r="P132" s="440"/>
      <c r="Q132" s="440"/>
      <c r="R132" s="440"/>
      <c r="S132" s="440"/>
      <c r="T132" s="440"/>
      <c r="U132" s="440"/>
      <c r="V132" s="440"/>
      <c r="W132" s="440"/>
      <c r="X132" s="47"/>
      <c r="Y132" s="47"/>
      <c r="Z132" s="47"/>
      <c r="AA132" s="449">
        <v>1.54</v>
      </c>
      <c r="AB132" s="434"/>
      <c r="AC132" s="102">
        <f t="shared" si="123"/>
        <v>0</v>
      </c>
      <c r="AD132" s="102">
        <f t="shared" si="124"/>
        <v>0</v>
      </c>
      <c r="AE132" s="102">
        <f t="shared" si="125"/>
        <v>0</v>
      </c>
      <c r="AF132" s="102">
        <f t="shared" si="126"/>
        <v>0</v>
      </c>
      <c r="AG132" s="102">
        <f t="shared" si="127"/>
        <v>0</v>
      </c>
      <c r="AH132" s="102">
        <f t="shared" si="128"/>
        <v>0</v>
      </c>
      <c r="AI132" s="102">
        <f t="shared" si="129"/>
        <v>0</v>
      </c>
      <c r="AJ132" s="27"/>
      <c r="AK132" s="170">
        <f t="shared" si="130"/>
        <v>0</v>
      </c>
      <c r="AL132" s="47"/>
      <c r="AM132" s="47">
        <f t="shared" si="134"/>
        <v>0</v>
      </c>
      <c r="AN132" s="47"/>
      <c r="AO132" s="47"/>
      <c r="AP132" s="27"/>
      <c r="AQ132" s="27">
        <v>3</v>
      </c>
      <c r="AR132" s="47"/>
      <c r="AS132" s="47"/>
      <c r="AT132" s="47"/>
      <c r="AU132" s="47"/>
      <c r="AV132" s="47">
        <f>$N132*1</f>
        <v>0</v>
      </c>
      <c r="AW132" s="47"/>
      <c r="AX132" s="47"/>
      <c r="AY132" s="47">
        <f>$N132*2</f>
        <v>0</v>
      </c>
      <c r="AZ132" s="47"/>
      <c r="BA132" s="47"/>
      <c r="BB132" s="47"/>
      <c r="BC132" s="47"/>
      <c r="BD132" s="47"/>
      <c r="BE132" s="47"/>
      <c r="BF132" s="47"/>
      <c r="BG132" s="47">
        <v>21001271</v>
      </c>
      <c r="BH132" s="47"/>
      <c r="BI132" s="47">
        <f t="shared" si="136"/>
        <v>0</v>
      </c>
      <c r="BJ132" s="47">
        <f t="shared" si="137"/>
        <v>0</v>
      </c>
      <c r="BK132" s="47">
        <f t="shared" si="138"/>
        <v>0</v>
      </c>
      <c r="BL132" s="47">
        <f t="shared" si="139"/>
        <v>0</v>
      </c>
      <c r="BM132" s="47">
        <f t="shared" si="140"/>
        <v>0</v>
      </c>
      <c r="BN132" s="47">
        <f t="shared" si="141"/>
        <v>0</v>
      </c>
      <c r="BO132" s="47"/>
    </row>
    <row r="133" spans="1:67">
      <c r="A133" s="551">
        <v>11411</v>
      </c>
      <c r="B133" s="552" t="s">
        <v>237</v>
      </c>
      <c r="C133" s="441" t="s">
        <v>45</v>
      </c>
      <c r="D133" s="535" t="s">
        <v>110</v>
      </c>
      <c r="E133" s="536">
        <v>3</v>
      </c>
      <c r="F133" s="441"/>
      <c r="G133" s="441"/>
      <c r="H133" s="441"/>
      <c r="I133" s="441"/>
      <c r="J133" s="440">
        <v>3</v>
      </c>
      <c r="K133" s="440"/>
      <c r="L133" s="530"/>
      <c r="M133" s="441">
        <v>127.52</v>
      </c>
      <c r="N133" s="428">
        <f t="shared" si="122"/>
        <v>0</v>
      </c>
      <c r="O133" s="440"/>
      <c r="P133" s="440"/>
      <c r="Q133" s="440"/>
      <c r="R133" s="440"/>
      <c r="S133" s="440"/>
      <c r="T133" s="440"/>
      <c r="U133" s="440"/>
      <c r="V133" s="440"/>
      <c r="W133" s="440"/>
      <c r="X133" s="47"/>
      <c r="Y133" s="47"/>
      <c r="Z133" s="47"/>
      <c r="AA133" s="449">
        <v>1.31</v>
      </c>
      <c r="AB133" s="434"/>
      <c r="AC133" s="102">
        <f t="shared" si="123"/>
        <v>0</v>
      </c>
      <c r="AD133" s="102">
        <f t="shared" si="124"/>
        <v>0</v>
      </c>
      <c r="AE133" s="102">
        <f t="shared" si="125"/>
        <v>0</v>
      </c>
      <c r="AF133" s="102">
        <f t="shared" si="126"/>
        <v>0</v>
      </c>
      <c r="AG133" s="102">
        <f t="shared" si="127"/>
        <v>0</v>
      </c>
      <c r="AH133" s="102">
        <f t="shared" si="128"/>
        <v>0</v>
      </c>
      <c r="AI133" s="102">
        <f t="shared" si="129"/>
        <v>0</v>
      </c>
      <c r="AJ133" s="27"/>
      <c r="AK133" s="170">
        <f t="shared" si="130"/>
        <v>0</v>
      </c>
      <c r="AL133" s="47"/>
      <c r="AM133" s="47">
        <f t="shared" si="134"/>
        <v>0</v>
      </c>
      <c r="AN133" s="47"/>
      <c r="AO133" s="47"/>
      <c r="AP133" s="27"/>
      <c r="AQ133" s="27">
        <v>3</v>
      </c>
      <c r="AR133" s="47"/>
      <c r="AS133" s="47"/>
      <c r="AT133" s="47"/>
      <c r="AU133" s="47"/>
      <c r="AV133" s="47">
        <f>$N133*1</f>
        <v>0</v>
      </c>
      <c r="AW133" s="47">
        <f>$N133*1</f>
        <v>0</v>
      </c>
      <c r="AX133" s="47">
        <f>$N133*1</f>
        <v>0</v>
      </c>
      <c r="AY133" s="47"/>
      <c r="AZ133" s="47"/>
      <c r="BA133" s="47"/>
      <c r="BB133" s="47"/>
      <c r="BC133" s="47"/>
      <c r="BD133" s="47"/>
      <c r="BE133" s="47"/>
      <c r="BF133" s="47"/>
      <c r="BG133" s="47">
        <v>21001272</v>
      </c>
      <c r="BH133" s="47"/>
      <c r="BI133" s="47">
        <f t="shared" si="136"/>
        <v>0</v>
      </c>
      <c r="BJ133" s="47">
        <f t="shared" si="137"/>
        <v>0</v>
      </c>
      <c r="BK133" s="47">
        <f t="shared" si="138"/>
        <v>0</v>
      </c>
      <c r="BL133" s="47">
        <f t="shared" si="139"/>
        <v>0</v>
      </c>
      <c r="BM133" s="47">
        <f t="shared" si="140"/>
        <v>0</v>
      </c>
      <c r="BN133" s="47">
        <f t="shared" si="141"/>
        <v>0</v>
      </c>
      <c r="BO133" s="47"/>
    </row>
    <row r="134" spans="1:67">
      <c r="A134" s="551">
        <v>11412</v>
      </c>
      <c r="B134" s="552" t="s">
        <v>238</v>
      </c>
      <c r="C134" s="441" t="s">
        <v>45</v>
      </c>
      <c r="D134" s="535" t="s">
        <v>110</v>
      </c>
      <c r="E134" s="536">
        <v>3</v>
      </c>
      <c r="F134" s="441"/>
      <c r="G134" s="441"/>
      <c r="H134" s="441"/>
      <c r="I134" s="441"/>
      <c r="J134" s="440">
        <v>3</v>
      </c>
      <c r="K134" s="440"/>
      <c r="L134" s="530"/>
      <c r="M134" s="519">
        <v>127.97</v>
      </c>
      <c r="N134" s="428">
        <f t="shared" si="122"/>
        <v>0</v>
      </c>
      <c r="O134" s="440"/>
      <c r="P134" s="440"/>
      <c r="Q134" s="440"/>
      <c r="R134" s="440"/>
      <c r="S134" s="440"/>
      <c r="T134" s="440"/>
      <c r="U134" s="440"/>
      <c r="V134" s="440"/>
      <c r="W134" s="440"/>
      <c r="X134" s="47"/>
      <c r="Y134" s="47"/>
      <c r="Z134" s="47"/>
      <c r="AA134" s="449">
        <v>1.32</v>
      </c>
      <c r="AB134" s="434"/>
      <c r="AC134" s="102">
        <f t="shared" si="123"/>
        <v>0</v>
      </c>
      <c r="AD134" s="102">
        <f t="shared" si="124"/>
        <v>0</v>
      </c>
      <c r="AE134" s="102">
        <f t="shared" si="125"/>
        <v>0</v>
      </c>
      <c r="AF134" s="102">
        <f t="shared" si="126"/>
        <v>0</v>
      </c>
      <c r="AG134" s="102">
        <f t="shared" si="127"/>
        <v>0</v>
      </c>
      <c r="AH134" s="102">
        <f t="shared" si="128"/>
        <v>0</v>
      </c>
      <c r="AI134" s="102">
        <f t="shared" si="129"/>
        <v>0</v>
      </c>
      <c r="AJ134" s="27"/>
      <c r="AK134" s="170">
        <f t="shared" si="130"/>
        <v>0</v>
      </c>
      <c r="AL134" s="47"/>
      <c r="AM134" s="47">
        <f t="shared" si="134"/>
        <v>0</v>
      </c>
      <c r="AN134" s="47"/>
      <c r="AO134" s="47"/>
      <c r="AP134" s="27"/>
      <c r="AQ134" s="27">
        <v>3</v>
      </c>
      <c r="AR134" s="47"/>
      <c r="AS134" s="47"/>
      <c r="AT134" s="47"/>
      <c r="AU134" s="47"/>
      <c r="AV134" s="47">
        <f>$N134*1</f>
        <v>0</v>
      </c>
      <c r="AW134" s="47">
        <f>$N134*2</f>
        <v>0</v>
      </c>
      <c r="AX134" s="47"/>
      <c r="AY134" s="47"/>
      <c r="AZ134" s="47"/>
      <c r="BA134" s="47"/>
      <c r="BB134" s="47"/>
      <c r="BC134" s="47"/>
      <c r="BD134" s="47"/>
      <c r="BE134" s="47"/>
      <c r="BF134" s="47"/>
      <c r="BG134" s="47">
        <v>21001273</v>
      </c>
      <c r="BH134" s="47"/>
      <c r="BI134" s="47">
        <f t="shared" si="136"/>
        <v>0</v>
      </c>
      <c r="BJ134" s="47">
        <f t="shared" si="137"/>
        <v>0</v>
      </c>
      <c r="BK134" s="47">
        <f t="shared" si="138"/>
        <v>0</v>
      </c>
      <c r="BL134" s="47">
        <f t="shared" si="139"/>
        <v>0</v>
      </c>
      <c r="BM134" s="47">
        <f t="shared" si="140"/>
        <v>0</v>
      </c>
      <c r="BN134" s="47">
        <f t="shared" si="141"/>
        <v>0</v>
      </c>
      <c r="BO134" s="47"/>
    </row>
    <row r="135" spans="1:67">
      <c r="A135" s="551">
        <v>11413</v>
      </c>
      <c r="B135" s="552" t="s">
        <v>239</v>
      </c>
      <c r="C135" s="441" t="s">
        <v>45</v>
      </c>
      <c r="D135" s="535" t="s">
        <v>110</v>
      </c>
      <c r="E135" s="536">
        <v>3</v>
      </c>
      <c r="F135" s="441"/>
      <c r="G135" s="441"/>
      <c r="H135" s="441"/>
      <c r="I135" s="441"/>
      <c r="J135" s="440">
        <v>3</v>
      </c>
      <c r="K135" s="440"/>
      <c r="L135" s="530"/>
      <c r="M135" s="441">
        <v>127.52</v>
      </c>
      <c r="N135" s="428">
        <f t="shared" si="122"/>
        <v>0</v>
      </c>
      <c r="O135" s="440"/>
      <c r="P135" s="440"/>
      <c r="Q135" s="440"/>
      <c r="R135" s="440"/>
      <c r="S135" s="440"/>
      <c r="T135" s="440"/>
      <c r="U135" s="440"/>
      <c r="V135" s="440"/>
      <c r="W135" s="440"/>
      <c r="X135" s="47"/>
      <c r="Y135" s="47"/>
      <c r="Z135" s="47"/>
      <c r="AA135" s="449">
        <v>1.31</v>
      </c>
      <c r="AB135" s="434"/>
      <c r="AC135" s="102">
        <f t="shared" si="123"/>
        <v>0</v>
      </c>
      <c r="AD135" s="102">
        <f t="shared" si="124"/>
        <v>0</v>
      </c>
      <c r="AE135" s="102">
        <f t="shared" si="125"/>
        <v>0</v>
      </c>
      <c r="AF135" s="102">
        <f t="shared" si="126"/>
        <v>0</v>
      </c>
      <c r="AG135" s="102">
        <f t="shared" si="127"/>
        <v>0</v>
      </c>
      <c r="AH135" s="102">
        <f t="shared" si="128"/>
        <v>0</v>
      </c>
      <c r="AI135" s="102">
        <f t="shared" si="129"/>
        <v>0</v>
      </c>
      <c r="AJ135" s="27"/>
      <c r="AK135" s="170">
        <f t="shared" si="130"/>
        <v>0</v>
      </c>
      <c r="AL135" s="47"/>
      <c r="AM135" s="47">
        <f t="shared" si="134"/>
        <v>0</v>
      </c>
      <c r="AN135" s="47"/>
      <c r="AO135" s="47"/>
      <c r="AP135" s="27"/>
      <c r="AQ135" s="27">
        <v>3</v>
      </c>
      <c r="AR135" s="47"/>
      <c r="AS135" s="47"/>
      <c r="AT135" s="47"/>
      <c r="AU135" s="47">
        <f>$N135*1</f>
        <v>0</v>
      </c>
      <c r="AV135" s="47">
        <f>$N135*2</f>
        <v>0</v>
      </c>
      <c r="AW135" s="47"/>
      <c r="AX135" s="47"/>
      <c r="AY135" s="47"/>
      <c r="AZ135" s="47"/>
      <c r="BA135" s="47"/>
      <c r="BB135" s="47"/>
      <c r="BC135" s="47"/>
      <c r="BD135" s="47"/>
      <c r="BE135" s="47"/>
      <c r="BF135" s="47"/>
      <c r="BG135" s="47">
        <v>21001274</v>
      </c>
      <c r="BH135" s="47"/>
      <c r="BI135" s="47">
        <f t="shared" si="136"/>
        <v>0</v>
      </c>
      <c r="BJ135" s="47">
        <f t="shared" si="137"/>
        <v>0</v>
      </c>
      <c r="BK135" s="47">
        <f t="shared" si="138"/>
        <v>0</v>
      </c>
      <c r="BL135" s="47">
        <f t="shared" si="139"/>
        <v>0</v>
      </c>
      <c r="BM135" s="47">
        <f t="shared" si="140"/>
        <v>0</v>
      </c>
      <c r="BN135" s="47">
        <f t="shared" si="141"/>
        <v>0</v>
      </c>
      <c r="BO135" s="47"/>
    </row>
    <row r="136" spans="1:67">
      <c r="A136" s="551">
        <v>11414</v>
      </c>
      <c r="B136" s="552" t="s">
        <v>240</v>
      </c>
      <c r="C136" s="441" t="s">
        <v>45</v>
      </c>
      <c r="D136" s="535"/>
      <c r="E136" s="536">
        <v>3</v>
      </c>
      <c r="F136" s="441"/>
      <c r="G136" s="441"/>
      <c r="H136" s="441"/>
      <c r="I136" s="441"/>
      <c r="J136" s="440">
        <v>3</v>
      </c>
      <c r="K136" s="440"/>
      <c r="L136" s="530"/>
      <c r="M136" s="519">
        <v>66.55</v>
      </c>
      <c r="N136" s="428">
        <f t="shared" si="122"/>
        <v>0</v>
      </c>
      <c r="O136" s="440"/>
      <c r="P136" s="440"/>
      <c r="Q136" s="440"/>
      <c r="R136" s="440"/>
      <c r="S136" s="440"/>
      <c r="T136" s="440"/>
      <c r="U136" s="440"/>
      <c r="V136" s="440"/>
      <c r="W136" s="440"/>
      <c r="X136" s="47"/>
      <c r="Y136" s="47"/>
      <c r="Z136" s="47"/>
      <c r="AA136" s="449">
        <v>1.36</v>
      </c>
      <c r="AB136" s="434"/>
      <c r="AC136" s="102">
        <f t="shared" si="123"/>
        <v>0</v>
      </c>
      <c r="AD136" s="102">
        <f t="shared" si="124"/>
        <v>0</v>
      </c>
      <c r="AE136" s="102">
        <f t="shared" si="125"/>
        <v>0</v>
      </c>
      <c r="AF136" s="102">
        <f t="shared" si="126"/>
        <v>0</v>
      </c>
      <c r="AG136" s="102">
        <f t="shared" si="127"/>
        <v>0</v>
      </c>
      <c r="AH136" s="102">
        <f t="shared" si="128"/>
        <v>0</v>
      </c>
      <c r="AI136" s="102">
        <f t="shared" si="129"/>
        <v>0</v>
      </c>
      <c r="AJ136" s="27"/>
      <c r="AK136" s="170">
        <f t="shared" si="130"/>
        <v>0</v>
      </c>
      <c r="AL136" s="47"/>
      <c r="AM136" s="47">
        <f t="shared" si="134"/>
        <v>0</v>
      </c>
      <c r="AN136" s="47"/>
      <c r="AO136" s="47"/>
      <c r="AP136" s="27"/>
      <c r="AQ136" s="27">
        <v>3</v>
      </c>
      <c r="AR136" s="47"/>
      <c r="AS136" s="47"/>
      <c r="AT136" s="47"/>
      <c r="AW136" s="47"/>
      <c r="AX136" s="47"/>
      <c r="AY136" s="47"/>
      <c r="AZ136" s="47"/>
      <c r="BA136" s="47"/>
      <c r="BB136" s="47"/>
      <c r="BC136" s="47"/>
      <c r="BD136" s="47"/>
      <c r="BE136" s="47"/>
      <c r="BF136" s="47"/>
      <c r="BG136" s="47">
        <v>21001300</v>
      </c>
      <c r="BH136" s="47"/>
      <c r="BI136" s="47">
        <f t="shared" si="136"/>
        <v>0</v>
      </c>
      <c r="BJ136" s="47">
        <f t="shared" si="137"/>
        <v>0</v>
      </c>
      <c r="BK136" s="47">
        <f t="shared" si="138"/>
        <v>0</v>
      </c>
      <c r="BL136" s="47">
        <f t="shared" si="139"/>
        <v>0</v>
      </c>
      <c r="BM136" s="47">
        <f t="shared" si="140"/>
        <v>0</v>
      </c>
      <c r="BN136" s="47">
        <f t="shared" si="141"/>
        <v>0</v>
      </c>
      <c r="BO136" s="47"/>
    </row>
    <row r="137" spans="1:67">
      <c r="A137" s="537">
        <v>11415</v>
      </c>
      <c r="B137" s="532" t="s">
        <v>241</v>
      </c>
      <c r="C137" s="441" t="s">
        <v>45</v>
      </c>
      <c r="D137" s="534" t="s">
        <v>110</v>
      </c>
      <c r="E137" s="536">
        <v>3</v>
      </c>
      <c r="F137" s="441"/>
      <c r="G137" s="441"/>
      <c r="H137" s="441"/>
      <c r="I137" s="441"/>
      <c r="J137" s="440">
        <v>3</v>
      </c>
      <c r="K137" s="440"/>
      <c r="L137" s="530"/>
      <c r="M137" s="519">
        <v>100.44000000000001</v>
      </c>
      <c r="N137" s="428">
        <f t="shared" si="122"/>
        <v>0</v>
      </c>
      <c r="O137" s="440"/>
      <c r="P137" s="440"/>
      <c r="Q137" s="440"/>
      <c r="R137" s="440"/>
      <c r="S137" s="440"/>
      <c r="T137" s="440"/>
      <c r="U137" s="440"/>
      <c r="V137" s="440"/>
      <c r="W137" s="440"/>
      <c r="X137" s="47"/>
      <c r="Y137" s="47"/>
      <c r="Z137" s="47"/>
      <c r="AA137" s="449">
        <v>0.98</v>
      </c>
      <c r="AB137" s="434"/>
      <c r="AC137" s="102">
        <f t="shared" si="123"/>
        <v>0</v>
      </c>
      <c r="AD137" s="102">
        <f t="shared" si="124"/>
        <v>0</v>
      </c>
      <c r="AE137" s="102">
        <f t="shared" si="125"/>
        <v>0</v>
      </c>
      <c r="AF137" s="102">
        <f t="shared" si="126"/>
        <v>0</v>
      </c>
      <c r="AG137" s="102">
        <f t="shared" si="127"/>
        <v>0</v>
      </c>
      <c r="AH137" s="102">
        <f t="shared" si="128"/>
        <v>0</v>
      </c>
      <c r="AI137" s="102">
        <f t="shared" si="129"/>
        <v>0</v>
      </c>
      <c r="AJ137" s="27"/>
      <c r="AK137" s="170">
        <f t="shared" si="130"/>
        <v>0</v>
      </c>
      <c r="AL137" s="47"/>
      <c r="AM137" s="47">
        <f t="shared" si="134"/>
        <v>0</v>
      </c>
      <c r="AN137" s="47"/>
      <c r="AO137" s="47"/>
      <c r="AP137" s="27"/>
      <c r="AQ137" s="27">
        <v>3</v>
      </c>
      <c r="AR137" s="47"/>
      <c r="AS137" s="47"/>
      <c r="AT137" s="47"/>
      <c r="AU137" s="47">
        <f>$N136*1</f>
        <v>0</v>
      </c>
      <c r="AV137" s="47">
        <f>$N136*2</f>
        <v>0</v>
      </c>
      <c r="AW137" s="47"/>
      <c r="AX137" s="47"/>
      <c r="AY137" s="47"/>
      <c r="AZ137" s="47"/>
      <c r="BA137" s="47"/>
      <c r="BB137" s="47"/>
      <c r="BC137" s="47"/>
      <c r="BD137" s="47"/>
      <c r="BE137" s="47"/>
      <c r="BF137" s="47"/>
      <c r="BG137" s="47">
        <v>21001297</v>
      </c>
      <c r="BH137" s="47"/>
      <c r="BI137" s="47">
        <f t="shared" si="136"/>
        <v>0</v>
      </c>
      <c r="BJ137" s="47">
        <f t="shared" si="137"/>
        <v>0</v>
      </c>
      <c r="BK137" s="47">
        <f t="shared" si="138"/>
        <v>0</v>
      </c>
      <c r="BL137" s="47">
        <f t="shared" si="139"/>
        <v>0</v>
      </c>
      <c r="BM137" s="47">
        <f t="shared" si="140"/>
        <v>0</v>
      </c>
      <c r="BN137" s="47">
        <f t="shared" si="141"/>
        <v>0</v>
      </c>
      <c r="BO137" s="47"/>
    </row>
    <row r="138" spans="1:67">
      <c r="A138" s="537">
        <v>11416</v>
      </c>
      <c r="B138" s="532" t="s">
        <v>242</v>
      </c>
      <c r="C138" s="441" t="s">
        <v>45</v>
      </c>
      <c r="D138" s="534" t="s">
        <v>110</v>
      </c>
      <c r="E138" s="536">
        <v>3</v>
      </c>
      <c r="F138" s="441"/>
      <c r="G138" s="441"/>
      <c r="H138" s="441"/>
      <c r="I138" s="441"/>
      <c r="J138" s="440">
        <v>3</v>
      </c>
      <c r="K138" s="440"/>
      <c r="L138" s="530"/>
      <c r="M138" s="519">
        <v>101.52000000000001</v>
      </c>
      <c r="N138" s="428">
        <f t="shared" si="122"/>
        <v>0</v>
      </c>
      <c r="O138" s="440"/>
      <c r="P138" s="440"/>
      <c r="Q138" s="440"/>
      <c r="R138" s="440"/>
      <c r="S138" s="440"/>
      <c r="T138" s="440"/>
      <c r="U138" s="440"/>
      <c r="V138" s="440"/>
      <c r="W138" s="440"/>
      <c r="X138" s="47"/>
      <c r="Y138" s="47"/>
      <c r="Z138" s="47"/>
      <c r="AA138" s="449">
        <v>1</v>
      </c>
      <c r="AB138" s="434"/>
      <c r="AC138" s="102">
        <f t="shared" si="123"/>
        <v>0</v>
      </c>
      <c r="AD138" s="102">
        <f t="shared" si="124"/>
        <v>0</v>
      </c>
      <c r="AE138" s="102">
        <f t="shared" si="125"/>
        <v>0</v>
      </c>
      <c r="AF138" s="102">
        <f t="shared" si="126"/>
        <v>0</v>
      </c>
      <c r="AG138" s="102">
        <f t="shared" si="127"/>
        <v>0</v>
      </c>
      <c r="AH138" s="102">
        <f t="shared" si="128"/>
        <v>0</v>
      </c>
      <c r="AI138" s="102">
        <f t="shared" si="129"/>
        <v>0</v>
      </c>
      <c r="AJ138" s="27"/>
      <c r="AK138" s="170">
        <f t="shared" si="130"/>
        <v>0</v>
      </c>
      <c r="AL138" s="47"/>
      <c r="AM138" s="47">
        <f t="shared" si="134"/>
        <v>0</v>
      </c>
      <c r="AN138" s="47"/>
      <c r="AO138" s="47"/>
      <c r="AP138" s="27"/>
      <c r="AQ138" s="27">
        <v>3</v>
      </c>
      <c r="AR138" s="47"/>
      <c r="AS138" s="47"/>
      <c r="AT138" s="47"/>
      <c r="AU138" s="47"/>
      <c r="AV138" s="47">
        <f>$N137*3</f>
        <v>0</v>
      </c>
      <c r="AW138" s="47"/>
      <c r="AX138" s="47"/>
      <c r="AY138" s="47"/>
      <c r="AZ138" s="47"/>
      <c r="BA138" s="47"/>
      <c r="BB138" s="47"/>
      <c r="BC138" s="47"/>
      <c r="BD138" s="47"/>
      <c r="BE138" s="47"/>
      <c r="BF138" s="47"/>
      <c r="BG138" s="47">
        <v>21001296</v>
      </c>
      <c r="BH138" s="47"/>
      <c r="BI138" s="47">
        <f t="shared" si="136"/>
        <v>0</v>
      </c>
      <c r="BJ138" s="47">
        <f t="shared" si="137"/>
        <v>0</v>
      </c>
      <c r="BK138" s="47">
        <f t="shared" si="138"/>
        <v>0</v>
      </c>
      <c r="BL138" s="47">
        <f t="shared" si="139"/>
        <v>0</v>
      </c>
      <c r="BM138" s="47">
        <f t="shared" si="140"/>
        <v>0</v>
      </c>
      <c r="BN138" s="47">
        <f t="shared" si="141"/>
        <v>0</v>
      </c>
      <c r="BO138" s="47"/>
    </row>
    <row r="139" spans="1:67">
      <c r="A139" s="537">
        <v>11417</v>
      </c>
      <c r="B139" s="532" t="s">
        <v>243</v>
      </c>
      <c r="C139" s="441" t="s">
        <v>45</v>
      </c>
      <c r="D139" s="534" t="s">
        <v>110</v>
      </c>
      <c r="E139" s="536">
        <v>3</v>
      </c>
      <c r="F139" s="441"/>
      <c r="G139" s="441"/>
      <c r="H139" s="441"/>
      <c r="I139" s="441"/>
      <c r="J139" s="440"/>
      <c r="K139" s="440">
        <v>3</v>
      </c>
      <c r="L139" s="530"/>
      <c r="M139" s="519">
        <v>169.56</v>
      </c>
      <c r="N139" s="428">
        <f t="shared" si="122"/>
        <v>0</v>
      </c>
      <c r="O139" s="440"/>
      <c r="P139" s="440"/>
      <c r="Q139" s="440"/>
      <c r="R139" s="440"/>
      <c r="S139" s="440"/>
      <c r="T139" s="440"/>
      <c r="U139" s="440"/>
      <c r="V139" s="440"/>
      <c r="W139" s="440"/>
      <c r="X139" s="47"/>
      <c r="Y139" s="47"/>
      <c r="Z139" s="47"/>
      <c r="AA139" s="449">
        <v>2.12</v>
      </c>
      <c r="AB139" s="434"/>
      <c r="AC139" s="102">
        <f t="shared" si="123"/>
        <v>0</v>
      </c>
      <c r="AD139" s="102">
        <f t="shared" si="124"/>
        <v>0</v>
      </c>
      <c r="AE139" s="102">
        <f t="shared" si="125"/>
        <v>0</v>
      </c>
      <c r="AF139" s="102">
        <f t="shared" si="126"/>
        <v>0</v>
      </c>
      <c r="AG139" s="102">
        <f t="shared" si="127"/>
        <v>0</v>
      </c>
      <c r="AH139" s="102">
        <f t="shared" si="128"/>
        <v>0</v>
      </c>
      <c r="AI139" s="102">
        <f t="shared" si="129"/>
        <v>0</v>
      </c>
      <c r="AJ139" s="27"/>
      <c r="AK139" s="170">
        <f t="shared" si="130"/>
        <v>0</v>
      </c>
      <c r="AL139" s="47"/>
      <c r="AM139" s="47">
        <f t="shared" si="134"/>
        <v>0</v>
      </c>
      <c r="AN139" s="47"/>
      <c r="AO139" s="47"/>
      <c r="AP139" s="27"/>
      <c r="AQ139" s="27">
        <v>3</v>
      </c>
      <c r="AR139" s="47"/>
      <c r="AS139" s="47"/>
      <c r="AT139" s="47"/>
      <c r="AU139" s="47"/>
      <c r="AV139" s="47">
        <f t="shared" ref="AV139:AY139" si="142">$N138*1</f>
        <v>0</v>
      </c>
      <c r="AW139" s="47">
        <f t="shared" si="142"/>
        <v>0</v>
      </c>
      <c r="AX139" s="47"/>
      <c r="AY139" s="47">
        <f t="shared" si="142"/>
        <v>0</v>
      </c>
      <c r="AZ139" s="47"/>
      <c r="BA139" s="47"/>
      <c r="BB139" s="47"/>
      <c r="BC139" s="47"/>
      <c r="BD139" s="47"/>
      <c r="BE139" s="47"/>
      <c r="BF139" s="47"/>
      <c r="BG139" s="47">
        <v>21001295</v>
      </c>
      <c r="BH139" s="47"/>
      <c r="BI139" s="47">
        <f t="shared" si="136"/>
        <v>0</v>
      </c>
      <c r="BJ139" s="47">
        <f t="shared" si="137"/>
        <v>0</v>
      </c>
      <c r="BK139" s="47">
        <f t="shared" si="138"/>
        <v>0</v>
      </c>
      <c r="BL139" s="47">
        <f t="shared" si="139"/>
        <v>0</v>
      </c>
      <c r="BM139" s="47">
        <f t="shared" si="140"/>
        <v>0</v>
      </c>
      <c r="BN139" s="47">
        <f t="shared" si="141"/>
        <v>0</v>
      </c>
      <c r="BO139" s="47"/>
    </row>
    <row r="140" spans="1:67">
      <c r="A140" s="446">
        <v>11418</v>
      </c>
      <c r="B140" s="532" t="s">
        <v>244</v>
      </c>
      <c r="C140" s="441" t="s">
        <v>245</v>
      </c>
      <c r="D140" s="535" t="s">
        <v>110</v>
      </c>
      <c r="E140" s="536">
        <v>2</v>
      </c>
      <c r="F140" s="441"/>
      <c r="G140" s="441"/>
      <c r="H140" s="441"/>
      <c r="I140" s="441"/>
      <c r="J140" s="440"/>
      <c r="K140" s="440">
        <v>2</v>
      </c>
      <c r="L140" s="530"/>
      <c r="M140" s="519">
        <v>119.88000000000001</v>
      </c>
      <c r="N140" s="428">
        <f t="shared" si="122"/>
        <v>0</v>
      </c>
      <c r="O140" s="440"/>
      <c r="P140" s="440"/>
      <c r="Q140" s="440"/>
      <c r="R140" s="440"/>
      <c r="S140" s="440"/>
      <c r="T140" s="440"/>
      <c r="U140" s="440"/>
      <c r="V140" s="440"/>
      <c r="W140" s="440"/>
      <c r="X140" s="47"/>
      <c r="Y140" s="47"/>
      <c r="Z140" s="47"/>
      <c r="AA140" s="449">
        <v>1.5</v>
      </c>
      <c r="AB140" s="434"/>
      <c r="AC140" s="102">
        <f t="shared" si="123"/>
        <v>0</v>
      </c>
      <c r="AD140" s="102">
        <f t="shared" si="124"/>
        <v>0</v>
      </c>
      <c r="AE140" s="102">
        <f t="shared" si="125"/>
        <v>0</v>
      </c>
      <c r="AF140" s="102">
        <f t="shared" si="126"/>
        <v>0</v>
      </c>
      <c r="AG140" s="102">
        <f t="shared" si="127"/>
        <v>0</v>
      </c>
      <c r="AH140" s="102">
        <f t="shared" si="128"/>
        <v>0</v>
      </c>
      <c r="AI140" s="102">
        <f t="shared" si="129"/>
        <v>0</v>
      </c>
      <c r="AJ140" s="27"/>
      <c r="AK140" s="170">
        <f t="shared" si="130"/>
        <v>0</v>
      </c>
      <c r="AL140" s="47"/>
      <c r="AM140" s="47">
        <f t="shared" si="134"/>
        <v>0</v>
      </c>
      <c r="AN140" s="47"/>
      <c r="AO140" s="47"/>
      <c r="AP140" s="27"/>
      <c r="AQ140" s="27">
        <v>2</v>
      </c>
      <c r="AR140" s="47"/>
      <c r="AS140" s="47"/>
      <c r="AT140" s="47"/>
      <c r="AU140" s="47"/>
      <c r="AV140" s="47"/>
      <c r="AW140" s="47"/>
      <c r="AX140" s="47">
        <f>$N140*1</f>
        <v>0</v>
      </c>
      <c r="AY140" s="47">
        <f>$N140*1</f>
        <v>0</v>
      </c>
      <c r="AZ140" s="47"/>
      <c r="BA140" s="47"/>
      <c r="BB140" s="47"/>
      <c r="BC140" s="47"/>
      <c r="BD140" s="47"/>
      <c r="BE140" s="47"/>
      <c r="BF140" s="47"/>
      <c r="BG140" s="47">
        <v>21001275</v>
      </c>
      <c r="BH140" s="47"/>
      <c r="BI140" s="47">
        <f t="shared" si="136"/>
        <v>0</v>
      </c>
      <c r="BJ140" s="47">
        <f t="shared" si="137"/>
        <v>0</v>
      </c>
      <c r="BK140" s="47">
        <f t="shared" si="138"/>
        <v>0</v>
      </c>
      <c r="BL140" s="47">
        <f t="shared" si="139"/>
        <v>0</v>
      </c>
      <c r="BM140" s="47">
        <f t="shared" si="140"/>
        <v>0</v>
      </c>
      <c r="BN140" s="47">
        <f t="shared" si="141"/>
        <v>0</v>
      </c>
      <c r="BO140" s="47"/>
    </row>
    <row r="141" spans="1:67">
      <c r="A141" s="446">
        <v>11419</v>
      </c>
      <c r="B141" s="532" t="s">
        <v>246</v>
      </c>
      <c r="C141" s="441" t="s">
        <v>245</v>
      </c>
      <c r="D141" s="531"/>
      <c r="E141" s="536">
        <v>2</v>
      </c>
      <c r="F141" s="441"/>
      <c r="G141" s="441"/>
      <c r="H141" s="441"/>
      <c r="I141" s="441"/>
      <c r="J141" s="440"/>
      <c r="K141" s="440">
        <v>2</v>
      </c>
      <c r="L141" s="530"/>
      <c r="M141" s="519">
        <v>169.56</v>
      </c>
      <c r="N141" s="428">
        <f t="shared" si="122"/>
        <v>0</v>
      </c>
      <c r="O141" s="440"/>
      <c r="P141" s="440"/>
      <c r="Q141" s="440"/>
      <c r="R141" s="440"/>
      <c r="S141" s="440"/>
      <c r="T141" s="440"/>
      <c r="U141" s="440"/>
      <c r="V141" s="440"/>
      <c r="W141" s="440"/>
      <c r="X141" s="47"/>
      <c r="Y141" s="47"/>
      <c r="Z141" s="47"/>
      <c r="AA141" s="449">
        <v>1.49</v>
      </c>
      <c r="AB141" s="434"/>
      <c r="AC141" s="102">
        <f t="shared" si="123"/>
        <v>0</v>
      </c>
      <c r="AD141" s="102">
        <f t="shared" si="124"/>
        <v>0</v>
      </c>
      <c r="AE141" s="102">
        <f t="shared" si="125"/>
        <v>0</v>
      </c>
      <c r="AF141" s="102">
        <f t="shared" si="126"/>
        <v>0</v>
      </c>
      <c r="AG141" s="102">
        <f t="shared" si="127"/>
        <v>0</v>
      </c>
      <c r="AH141" s="102">
        <f t="shared" si="128"/>
        <v>0</v>
      </c>
      <c r="AI141" s="102">
        <f t="shared" si="129"/>
        <v>0</v>
      </c>
      <c r="AJ141" s="27"/>
      <c r="AK141" s="170">
        <f t="shared" si="130"/>
        <v>0</v>
      </c>
      <c r="AL141" s="47"/>
      <c r="AM141" s="47">
        <f t="shared" si="134"/>
        <v>0</v>
      </c>
      <c r="AN141" s="47"/>
      <c r="AO141" s="47"/>
      <c r="AP141" s="27"/>
      <c r="AQ141" s="27">
        <v>2</v>
      </c>
      <c r="AR141" s="47"/>
      <c r="AS141" s="47"/>
      <c r="AT141" s="47"/>
      <c r="AU141" s="47"/>
      <c r="AV141" s="47"/>
      <c r="AW141" s="47"/>
      <c r="AX141" s="47"/>
      <c r="AY141" s="47">
        <f>$N141*2</f>
        <v>0</v>
      </c>
      <c r="AZ141" s="47"/>
      <c r="BA141" s="47"/>
      <c r="BB141" s="47"/>
      <c r="BC141" s="47"/>
      <c r="BD141" s="47"/>
      <c r="BE141" s="47"/>
      <c r="BF141" s="47"/>
      <c r="BG141" s="47">
        <v>21001299</v>
      </c>
      <c r="BH141" s="47"/>
      <c r="BI141" s="47">
        <f t="shared" si="136"/>
        <v>0</v>
      </c>
      <c r="BJ141" s="47">
        <f t="shared" si="137"/>
        <v>0</v>
      </c>
      <c r="BK141" s="47">
        <f t="shared" si="138"/>
        <v>0</v>
      </c>
      <c r="BL141" s="47">
        <f t="shared" si="139"/>
        <v>0</v>
      </c>
      <c r="BM141" s="47">
        <f t="shared" si="140"/>
        <v>0</v>
      </c>
      <c r="BN141" s="47">
        <f t="shared" si="141"/>
        <v>0</v>
      </c>
      <c r="BO141" s="47"/>
    </row>
    <row r="142" spans="1:67">
      <c r="A142" s="446">
        <v>11420</v>
      </c>
      <c r="B142" s="532" t="s">
        <v>247</v>
      </c>
      <c r="C142" s="441" t="s">
        <v>245</v>
      </c>
      <c r="D142" s="534" t="s">
        <v>110</v>
      </c>
      <c r="E142" s="536">
        <v>3</v>
      </c>
      <c r="F142" s="441"/>
      <c r="G142" s="441"/>
      <c r="H142" s="441"/>
      <c r="I142" s="441"/>
      <c r="J142" s="440"/>
      <c r="K142" s="440">
        <v>3</v>
      </c>
      <c r="L142" s="530"/>
      <c r="M142" s="519">
        <v>137.44080000000002</v>
      </c>
      <c r="N142" s="428">
        <f t="shared" si="122"/>
        <v>0</v>
      </c>
      <c r="O142" s="440"/>
      <c r="P142" s="440"/>
      <c r="Q142" s="440"/>
      <c r="R142" s="440"/>
      <c r="S142" s="440"/>
      <c r="T142" s="440"/>
      <c r="U142" s="440"/>
      <c r="V142" s="440"/>
      <c r="W142" s="440"/>
      <c r="X142" s="47"/>
      <c r="Y142" s="47"/>
      <c r="Z142" s="47"/>
      <c r="AA142" s="449">
        <v>1.6</v>
      </c>
      <c r="AB142" s="434"/>
      <c r="AC142" s="102">
        <f t="shared" si="123"/>
        <v>0</v>
      </c>
      <c r="AD142" s="102">
        <f t="shared" si="124"/>
        <v>0</v>
      </c>
      <c r="AE142" s="102">
        <f t="shared" si="125"/>
        <v>0</v>
      </c>
      <c r="AF142" s="102">
        <f t="shared" si="126"/>
        <v>0</v>
      </c>
      <c r="AG142" s="102">
        <f t="shared" si="127"/>
        <v>0</v>
      </c>
      <c r="AH142" s="102">
        <f t="shared" si="128"/>
        <v>0</v>
      </c>
      <c r="AI142" s="102">
        <f t="shared" si="129"/>
        <v>0</v>
      </c>
      <c r="AJ142" s="27"/>
      <c r="AK142" s="170">
        <f t="shared" si="130"/>
        <v>0</v>
      </c>
      <c r="AL142" s="47"/>
      <c r="AM142" s="47">
        <f t="shared" si="134"/>
        <v>0</v>
      </c>
      <c r="AN142" s="47"/>
      <c r="AO142" s="47"/>
      <c r="AP142" s="27"/>
      <c r="AQ142" s="27">
        <v>3</v>
      </c>
      <c r="AR142" s="47"/>
      <c r="AS142" s="47"/>
      <c r="AT142" s="47"/>
      <c r="AU142" s="47"/>
      <c r="AV142" s="47"/>
      <c r="AW142" s="47">
        <f>$N142*2</f>
        <v>0</v>
      </c>
      <c r="AX142" s="47">
        <f>$N142*1</f>
        <v>0</v>
      </c>
      <c r="AY142" s="47"/>
      <c r="AZ142" s="47"/>
      <c r="BA142" s="47"/>
      <c r="BB142" s="47"/>
      <c r="BC142" s="47"/>
      <c r="BD142" s="47"/>
      <c r="BE142" s="47"/>
      <c r="BF142" s="47"/>
      <c r="BG142" s="47">
        <v>21001293</v>
      </c>
      <c r="BH142" s="47"/>
      <c r="BI142" s="47">
        <f t="shared" si="136"/>
        <v>0</v>
      </c>
      <c r="BJ142" s="47">
        <f t="shared" si="137"/>
        <v>0</v>
      </c>
      <c r="BK142" s="47">
        <f t="shared" si="138"/>
        <v>0</v>
      </c>
      <c r="BL142" s="47">
        <f t="shared" si="139"/>
        <v>0</v>
      </c>
      <c r="BM142" s="47">
        <f t="shared" si="140"/>
        <v>0</v>
      </c>
      <c r="BN142" s="47">
        <f t="shared" si="141"/>
        <v>0</v>
      </c>
      <c r="BO142" s="47"/>
    </row>
    <row r="143" spans="1:67">
      <c r="A143" s="446">
        <v>11421</v>
      </c>
      <c r="B143" s="532" t="s">
        <v>248</v>
      </c>
      <c r="C143" s="441" t="s">
        <v>245</v>
      </c>
      <c r="D143" s="534" t="s">
        <v>110</v>
      </c>
      <c r="E143" s="536">
        <v>2</v>
      </c>
      <c r="F143" s="441"/>
      <c r="G143" s="441"/>
      <c r="H143" s="441"/>
      <c r="I143" s="441"/>
      <c r="J143" s="440"/>
      <c r="K143" s="440">
        <v>2</v>
      </c>
      <c r="L143" s="530"/>
      <c r="M143" s="519">
        <v>91.800000000000011</v>
      </c>
      <c r="N143" s="428">
        <f t="shared" si="122"/>
        <v>0</v>
      </c>
      <c r="O143" s="440"/>
      <c r="P143" s="440"/>
      <c r="Q143" s="440"/>
      <c r="R143" s="440"/>
      <c r="S143" s="440"/>
      <c r="T143" s="440"/>
      <c r="U143" s="440"/>
      <c r="V143" s="440"/>
      <c r="W143" s="440"/>
      <c r="X143" s="47"/>
      <c r="Y143" s="47"/>
      <c r="Z143" s="47"/>
      <c r="AA143" s="449">
        <v>1.1000000000000001</v>
      </c>
      <c r="AB143" s="434"/>
      <c r="AC143" s="102">
        <f t="shared" si="123"/>
        <v>0</v>
      </c>
      <c r="AD143" s="102">
        <f t="shared" si="124"/>
        <v>0</v>
      </c>
      <c r="AE143" s="102">
        <f t="shared" si="125"/>
        <v>0</v>
      </c>
      <c r="AF143" s="102">
        <f t="shared" si="126"/>
        <v>0</v>
      </c>
      <c r="AG143" s="102">
        <f t="shared" si="127"/>
        <v>0</v>
      </c>
      <c r="AH143" s="102">
        <f t="shared" si="128"/>
        <v>0</v>
      </c>
      <c r="AI143" s="102">
        <f t="shared" si="129"/>
        <v>0</v>
      </c>
      <c r="AJ143" s="27"/>
      <c r="AK143" s="170">
        <f t="shared" si="130"/>
        <v>0</v>
      </c>
      <c r="AL143" s="47"/>
      <c r="AM143" s="47">
        <f t="shared" si="134"/>
        <v>0</v>
      </c>
      <c r="AN143" s="47"/>
      <c r="AO143" s="47"/>
      <c r="AP143" s="27"/>
      <c r="AQ143" s="27">
        <v>2</v>
      </c>
      <c r="AR143" s="47"/>
      <c r="AS143" s="47"/>
      <c r="AT143" s="47"/>
      <c r="AU143" s="47"/>
      <c r="AV143" s="47"/>
      <c r="AW143" s="47">
        <f>$N143*2</f>
        <v>0</v>
      </c>
      <c r="AX143" s="47"/>
      <c r="AY143" s="47"/>
      <c r="AZ143" s="47"/>
      <c r="BA143" s="47"/>
      <c r="BB143" s="47"/>
      <c r="BC143" s="47"/>
      <c r="BD143" s="47"/>
      <c r="BE143" s="47"/>
      <c r="BF143" s="47"/>
      <c r="BG143" s="47">
        <v>21001292</v>
      </c>
      <c r="BH143" s="47"/>
      <c r="BI143" s="47">
        <f t="shared" si="136"/>
        <v>0</v>
      </c>
      <c r="BJ143" s="47">
        <f t="shared" si="137"/>
        <v>0</v>
      </c>
      <c r="BK143" s="47">
        <f t="shared" si="138"/>
        <v>0</v>
      </c>
      <c r="BL143" s="47">
        <f t="shared" si="139"/>
        <v>0</v>
      </c>
      <c r="BM143" s="47">
        <f t="shared" si="140"/>
        <v>0</v>
      </c>
      <c r="BN143" s="47">
        <f t="shared" si="141"/>
        <v>0</v>
      </c>
      <c r="BO143" s="47"/>
    </row>
    <row r="144" spans="1:67">
      <c r="A144" s="446">
        <v>11422</v>
      </c>
      <c r="B144" s="532" t="s">
        <v>249</v>
      </c>
      <c r="C144" s="441" t="s">
        <v>245</v>
      </c>
      <c r="D144" s="534" t="s">
        <v>110</v>
      </c>
      <c r="E144" s="536">
        <v>3</v>
      </c>
      <c r="F144" s="441"/>
      <c r="G144" s="441"/>
      <c r="H144" s="441"/>
      <c r="I144" s="441"/>
      <c r="J144" s="440"/>
      <c r="K144" s="440">
        <v>3</v>
      </c>
      <c r="L144" s="530"/>
      <c r="M144" s="519">
        <v>159.84</v>
      </c>
      <c r="N144" s="428">
        <f t="shared" si="122"/>
        <v>0</v>
      </c>
      <c r="O144" s="440"/>
      <c r="P144" s="440"/>
      <c r="Q144" s="440"/>
      <c r="R144" s="440"/>
      <c r="S144" s="440"/>
      <c r="T144" s="440"/>
      <c r="U144" s="440"/>
      <c r="V144" s="440"/>
      <c r="W144" s="440"/>
      <c r="X144" s="47"/>
      <c r="Y144" s="47"/>
      <c r="Z144" s="47"/>
      <c r="AA144" s="449">
        <v>1.92</v>
      </c>
      <c r="AB144" s="434"/>
      <c r="AC144" s="102">
        <f t="shared" si="123"/>
        <v>0</v>
      </c>
      <c r="AD144" s="102">
        <f t="shared" si="124"/>
        <v>0</v>
      </c>
      <c r="AE144" s="102">
        <f t="shared" si="125"/>
        <v>0</v>
      </c>
      <c r="AF144" s="102">
        <f t="shared" si="126"/>
        <v>0</v>
      </c>
      <c r="AG144" s="102">
        <f t="shared" si="127"/>
        <v>0</v>
      </c>
      <c r="AH144" s="102">
        <f t="shared" si="128"/>
        <v>0</v>
      </c>
      <c r="AI144" s="102">
        <f t="shared" si="129"/>
        <v>0</v>
      </c>
      <c r="AJ144" s="27"/>
      <c r="AK144" s="170">
        <f t="shared" si="130"/>
        <v>0</v>
      </c>
      <c r="AL144" s="47"/>
      <c r="AM144" s="47">
        <f t="shared" si="134"/>
        <v>0</v>
      </c>
      <c r="AN144" s="47"/>
      <c r="AO144" s="47"/>
      <c r="AP144" s="27"/>
      <c r="AQ144" s="27">
        <v>3</v>
      </c>
      <c r="AR144" s="47"/>
      <c r="AS144" s="47"/>
      <c r="AT144" s="47"/>
      <c r="AU144" s="47"/>
      <c r="AV144" s="47"/>
      <c r="AW144" s="47">
        <f>$N144*1</f>
        <v>0</v>
      </c>
      <c r="AX144" s="47"/>
      <c r="AY144" s="47">
        <f>$N144*1</f>
        <v>0</v>
      </c>
      <c r="AZ144" s="47">
        <f>$N144*1</f>
        <v>0</v>
      </c>
      <c r="BA144" s="47"/>
      <c r="BB144" s="47"/>
      <c r="BC144" s="47"/>
      <c r="BD144" s="47"/>
      <c r="BE144" s="47"/>
      <c r="BF144" s="47"/>
      <c r="BG144" s="47">
        <v>21001291</v>
      </c>
      <c r="BH144" s="47"/>
      <c r="BI144" s="47">
        <f t="shared" si="136"/>
        <v>0</v>
      </c>
      <c r="BJ144" s="47">
        <f t="shared" si="137"/>
        <v>0</v>
      </c>
      <c r="BK144" s="47">
        <f t="shared" si="138"/>
        <v>0</v>
      </c>
      <c r="BL144" s="47">
        <f t="shared" si="139"/>
        <v>0</v>
      </c>
      <c r="BM144" s="47">
        <f t="shared" si="140"/>
        <v>0</v>
      </c>
      <c r="BN144" s="47">
        <f t="shared" si="141"/>
        <v>0</v>
      </c>
      <c r="BO144" s="47"/>
    </row>
    <row r="145" spans="1:67">
      <c r="A145" s="446">
        <v>11423</v>
      </c>
      <c r="B145" s="532" t="s">
        <v>250</v>
      </c>
      <c r="C145" s="441" t="s">
        <v>245</v>
      </c>
      <c r="D145" s="534"/>
      <c r="E145" s="536">
        <v>2</v>
      </c>
      <c r="F145" s="441"/>
      <c r="G145" s="441"/>
      <c r="H145" s="441"/>
      <c r="I145" s="441"/>
      <c r="J145" s="440"/>
      <c r="K145" s="440">
        <v>2</v>
      </c>
      <c r="L145" s="530"/>
      <c r="M145" s="519">
        <v>138.24</v>
      </c>
      <c r="N145" s="428">
        <f t="shared" si="122"/>
        <v>0</v>
      </c>
      <c r="O145" s="440"/>
      <c r="P145" s="440"/>
      <c r="Q145" s="440"/>
      <c r="R145" s="440"/>
      <c r="S145" s="440"/>
      <c r="T145" s="440"/>
      <c r="U145" s="440"/>
      <c r="V145" s="440"/>
      <c r="W145" s="440"/>
      <c r="X145" s="47"/>
      <c r="Y145" s="47"/>
      <c r="Z145" s="47"/>
      <c r="AA145" s="449">
        <v>1.81</v>
      </c>
      <c r="AB145" s="434"/>
      <c r="AC145" s="102">
        <f t="shared" si="123"/>
        <v>0</v>
      </c>
      <c r="AD145" s="102">
        <f t="shared" si="124"/>
        <v>0</v>
      </c>
      <c r="AE145" s="102">
        <f t="shared" si="125"/>
        <v>0</v>
      </c>
      <c r="AF145" s="102">
        <f t="shared" si="126"/>
        <v>0</v>
      </c>
      <c r="AG145" s="102">
        <f t="shared" si="127"/>
        <v>0</v>
      </c>
      <c r="AH145" s="102">
        <f t="shared" si="128"/>
        <v>0</v>
      </c>
      <c r="AI145" s="102">
        <f t="shared" si="129"/>
        <v>0</v>
      </c>
      <c r="AJ145" s="27"/>
      <c r="AK145" s="170">
        <f t="shared" si="130"/>
        <v>0</v>
      </c>
      <c r="AL145" s="47"/>
      <c r="AM145" s="47">
        <f t="shared" si="134"/>
        <v>0</v>
      </c>
      <c r="AN145" s="47"/>
      <c r="AO145" s="47"/>
      <c r="AP145" s="27"/>
      <c r="AQ145" s="27">
        <v>2</v>
      </c>
      <c r="AR145" s="47"/>
      <c r="AS145" s="47"/>
      <c r="AT145" s="47"/>
      <c r="AU145" s="47"/>
      <c r="AV145" s="47"/>
      <c r="AW145" s="47"/>
      <c r="AX145" s="47"/>
      <c r="AY145" s="47"/>
      <c r="AZ145" s="47">
        <f>$N145*2</f>
        <v>0</v>
      </c>
      <c r="BA145" s="47"/>
      <c r="BB145" s="47"/>
      <c r="BC145" s="47"/>
      <c r="BD145" s="47"/>
      <c r="BE145" s="47"/>
      <c r="BF145" s="47"/>
      <c r="BG145" s="47">
        <v>21001290</v>
      </c>
      <c r="BH145" s="47"/>
      <c r="BI145" s="47">
        <f t="shared" si="136"/>
        <v>0</v>
      </c>
      <c r="BJ145" s="47">
        <f t="shared" si="137"/>
        <v>0</v>
      </c>
      <c r="BK145" s="47">
        <f t="shared" si="138"/>
        <v>0</v>
      </c>
      <c r="BL145" s="47">
        <f t="shared" si="139"/>
        <v>0</v>
      </c>
      <c r="BM145" s="47">
        <f t="shared" si="140"/>
        <v>0</v>
      </c>
      <c r="BN145" s="47">
        <f t="shared" si="141"/>
        <v>0</v>
      </c>
      <c r="BO145" s="47"/>
    </row>
    <row r="146" spans="1:67" ht="15.6">
      <c r="A146" s="420"/>
      <c r="B146" s="420" t="s">
        <v>227</v>
      </c>
      <c r="C146" s="420"/>
      <c r="D146" s="420"/>
      <c r="E146" s="420"/>
      <c r="F146" s="420"/>
      <c r="G146" s="420"/>
      <c r="H146" s="420"/>
      <c r="I146" s="420"/>
      <c r="J146" s="420"/>
      <c r="K146" s="420"/>
      <c r="L146" s="420"/>
      <c r="M146" s="420"/>
      <c r="N146" s="420"/>
      <c r="O146" s="420"/>
      <c r="P146" s="420"/>
      <c r="Q146" s="420"/>
      <c r="R146" s="420"/>
      <c r="S146" s="420"/>
      <c r="T146" s="420"/>
      <c r="U146" s="420"/>
      <c r="V146" s="420"/>
      <c r="W146" s="420"/>
      <c r="X146" s="420"/>
      <c r="Y146" s="420"/>
      <c r="Z146" s="420"/>
      <c r="AA146" s="420"/>
      <c r="AB146" s="434"/>
      <c r="AC146" s="102"/>
      <c r="AD146" s="102"/>
      <c r="AE146" s="102"/>
      <c r="AF146" s="102"/>
      <c r="AG146" s="102"/>
      <c r="AH146" s="102"/>
      <c r="AI146" s="102"/>
      <c r="AJ146" s="27"/>
      <c r="AK146" s="170">
        <f t="shared" si="130"/>
        <v>0</v>
      </c>
      <c r="AL146" s="47"/>
      <c r="AM146" s="47">
        <f t="shared" si="134"/>
        <v>0</v>
      </c>
      <c r="AN146" s="47"/>
      <c r="AO146" s="47"/>
      <c r="AP146" s="27"/>
      <c r="AQ146" s="47"/>
      <c r="AR146" s="47"/>
      <c r="AS146" s="47"/>
      <c r="AT146" s="47"/>
      <c r="AU146" s="47"/>
      <c r="AV146" s="47"/>
      <c r="AW146" s="47"/>
      <c r="AX146" s="47"/>
      <c r="AY146" s="47"/>
      <c r="AZ146" s="47"/>
      <c r="BA146" s="47"/>
      <c r="BB146" s="47"/>
      <c r="BC146" s="47"/>
      <c r="BD146" s="47"/>
      <c r="BE146" s="47"/>
      <c r="BF146" s="47"/>
      <c r="BG146" s="47"/>
      <c r="BH146" s="47"/>
      <c r="BI146" s="47"/>
      <c r="BJ146" s="47"/>
      <c r="BK146" s="47"/>
      <c r="BL146" s="47"/>
      <c r="BM146" s="47"/>
      <c r="BN146" s="47"/>
      <c r="BO146" s="47"/>
    </row>
    <row r="147" spans="1:67" ht="15.6">
      <c r="A147" s="420"/>
      <c r="B147" s="420" t="s">
        <v>194</v>
      </c>
      <c r="C147" s="420"/>
      <c r="D147" s="420"/>
      <c r="E147" s="420"/>
      <c r="F147" s="420"/>
      <c r="G147" s="420"/>
      <c r="H147" s="420"/>
      <c r="I147" s="420"/>
      <c r="J147" s="420"/>
      <c r="K147" s="420"/>
      <c r="L147" s="420"/>
      <c r="M147" s="420"/>
      <c r="N147" s="420"/>
      <c r="O147" s="420"/>
      <c r="P147" s="420"/>
      <c r="Q147" s="420"/>
      <c r="R147" s="420"/>
      <c r="S147" s="420"/>
      <c r="T147" s="420"/>
      <c r="U147" s="420"/>
      <c r="V147" s="420"/>
      <c r="W147" s="420"/>
      <c r="X147" s="420"/>
      <c r="Y147" s="420"/>
      <c r="Z147" s="420"/>
      <c r="AA147" s="420"/>
      <c r="AB147" s="434"/>
      <c r="AC147" s="102"/>
      <c r="AD147" s="102"/>
      <c r="AE147" s="102"/>
      <c r="AF147" s="102"/>
      <c r="AG147" s="102"/>
      <c r="AH147" s="102"/>
      <c r="AI147" s="102"/>
      <c r="AJ147" s="27"/>
      <c r="AK147" s="170">
        <f t="shared" si="130"/>
        <v>0</v>
      </c>
      <c r="AL147" s="47"/>
      <c r="AM147" s="47">
        <f t="shared" si="134"/>
        <v>0</v>
      </c>
      <c r="AN147" s="47"/>
      <c r="AO147" s="47"/>
      <c r="AP147" s="27"/>
      <c r="AQ147" s="47"/>
      <c r="AR147" s="47"/>
      <c r="AS147" s="47"/>
      <c r="AT147" s="47"/>
      <c r="AU147" s="47"/>
      <c r="AV147" s="47"/>
      <c r="AW147" s="47"/>
      <c r="AX147" s="47"/>
      <c r="AY147" s="47"/>
      <c r="AZ147" s="47"/>
      <c r="BA147" s="47"/>
      <c r="BB147" s="47"/>
      <c r="BC147" s="47"/>
      <c r="BD147" s="47"/>
      <c r="BE147" s="47"/>
      <c r="BF147" s="47"/>
      <c r="BG147" s="47"/>
      <c r="BH147" s="47"/>
      <c r="BI147" s="47"/>
      <c r="BJ147" s="47"/>
      <c r="BK147" s="47"/>
      <c r="BL147" s="47"/>
      <c r="BM147" s="47"/>
      <c r="BN147" s="47"/>
      <c r="BO147" s="47"/>
    </row>
    <row r="148" spans="1:67">
      <c r="A148" s="14">
        <v>13631</v>
      </c>
      <c r="B148" s="56" t="s">
        <v>251</v>
      </c>
      <c r="C148" s="27" t="s">
        <v>245</v>
      </c>
      <c r="D148" s="445" t="s">
        <v>110</v>
      </c>
      <c r="E148" s="56"/>
      <c r="F148" s="47"/>
      <c r="G148" s="47"/>
      <c r="H148" s="47"/>
      <c r="I148" s="47"/>
      <c r="J148" s="47"/>
      <c r="K148" s="47"/>
      <c r="L148" s="56">
        <v>1</v>
      </c>
      <c r="M148" s="278">
        <v>213.88766406078199</v>
      </c>
      <c r="N148" s="428">
        <f t="shared" ref="N148:N153" si="143">SUM(O148:Z148)</f>
        <v>0</v>
      </c>
      <c r="O148" s="47"/>
      <c r="P148" s="47"/>
      <c r="Q148" s="47"/>
      <c r="R148" s="47"/>
      <c r="S148" s="47"/>
      <c r="T148" s="47"/>
      <c r="U148" s="47"/>
      <c r="V148" s="47"/>
      <c r="W148" s="47"/>
      <c r="X148" s="47"/>
      <c r="Y148" s="47"/>
      <c r="Z148" s="47"/>
      <c r="AA148" s="435">
        <v>1.6</v>
      </c>
      <c r="AB148" s="434"/>
      <c r="AC148" s="102"/>
      <c r="AD148" s="102"/>
      <c r="AE148" s="102"/>
      <c r="AF148" s="102"/>
      <c r="AG148" s="102"/>
      <c r="AH148" s="102"/>
      <c r="AI148" s="102">
        <f t="shared" ref="AI148:AI175" si="144">$N148*L148</f>
        <v>0</v>
      </c>
      <c r="AJ148" s="27"/>
      <c r="AK148" s="170">
        <f t="shared" si="130"/>
        <v>0</v>
      </c>
      <c r="AL148" s="47"/>
      <c r="AM148" s="47">
        <f t="shared" si="134"/>
        <v>0</v>
      </c>
      <c r="AN148" s="47"/>
      <c r="AO148" s="47"/>
      <c r="AP148" s="27"/>
      <c r="AQ148" s="47"/>
      <c r="AR148" s="47"/>
      <c r="AS148" s="47"/>
      <c r="AT148" s="47"/>
      <c r="AU148" s="47"/>
      <c r="AV148" s="47"/>
      <c r="AW148" s="47"/>
      <c r="AX148" s="47"/>
      <c r="AY148" s="47"/>
      <c r="AZ148" s="47"/>
      <c r="BA148" s="47">
        <f t="shared" ref="BA148:BA153" si="145">$N148*5</f>
        <v>0</v>
      </c>
      <c r="BB148" s="47"/>
      <c r="BC148" s="47"/>
      <c r="BD148" s="47"/>
      <c r="BE148" s="47"/>
      <c r="BF148" s="47"/>
      <c r="BG148" s="47">
        <v>17003581</v>
      </c>
      <c r="BH148" s="47"/>
      <c r="BI148" s="47">
        <f t="shared" ref="BI148:BN148" si="146">$N148*AN148</f>
        <v>0</v>
      </c>
      <c r="BJ148" s="47">
        <f t="shared" si="146"/>
        <v>0</v>
      </c>
      <c r="BK148" s="47">
        <f t="shared" si="146"/>
        <v>0</v>
      </c>
      <c r="BL148" s="47">
        <f t="shared" si="146"/>
        <v>0</v>
      </c>
      <c r="BM148" s="47">
        <f t="shared" si="146"/>
        <v>0</v>
      </c>
      <c r="BN148" s="47">
        <f t="shared" si="146"/>
        <v>0</v>
      </c>
      <c r="BO148" s="47"/>
    </row>
    <row r="149" spans="1:67">
      <c r="A149" s="14">
        <v>13632</v>
      </c>
      <c r="B149" s="56" t="s">
        <v>252</v>
      </c>
      <c r="C149" s="27" t="s">
        <v>245</v>
      </c>
      <c r="D149" s="445" t="s">
        <v>110</v>
      </c>
      <c r="E149" s="56"/>
      <c r="F149" s="47"/>
      <c r="G149" s="47"/>
      <c r="H149" s="47"/>
      <c r="I149" s="47"/>
      <c r="J149" s="47"/>
      <c r="K149" s="47"/>
      <c r="L149" s="56">
        <v>1</v>
      </c>
      <c r="M149" s="278">
        <v>243.47686659883499</v>
      </c>
      <c r="N149" s="428">
        <f t="shared" si="143"/>
        <v>0</v>
      </c>
      <c r="O149" s="47"/>
      <c r="P149" s="47"/>
      <c r="Q149" s="47"/>
      <c r="R149" s="47"/>
      <c r="S149" s="47"/>
      <c r="T149" s="47"/>
      <c r="U149" s="47"/>
      <c r="V149" s="47"/>
      <c r="W149" s="47"/>
      <c r="X149" s="47"/>
      <c r="Y149" s="47"/>
      <c r="Z149" s="47"/>
      <c r="AA149" s="435">
        <v>1.71</v>
      </c>
      <c r="AB149" s="434"/>
      <c r="AC149" s="102"/>
      <c r="AD149" s="102"/>
      <c r="AE149" s="102"/>
      <c r="AF149" s="102"/>
      <c r="AG149" s="102"/>
      <c r="AH149" s="102"/>
      <c r="AI149" s="102">
        <f t="shared" si="144"/>
        <v>0</v>
      </c>
      <c r="AJ149" s="27"/>
      <c r="AK149" s="170">
        <f t="shared" si="130"/>
        <v>0</v>
      </c>
      <c r="AL149" s="47"/>
      <c r="AM149" s="47">
        <f t="shared" si="134"/>
        <v>0</v>
      </c>
      <c r="AN149" s="47"/>
      <c r="AO149" s="47"/>
      <c r="AP149" s="27"/>
      <c r="AQ149" s="47"/>
      <c r="AR149" s="47"/>
      <c r="AS149" s="47"/>
      <c r="AT149" s="47"/>
      <c r="AU149" s="47"/>
      <c r="AV149" s="47"/>
      <c r="AW149" s="47"/>
      <c r="AX149" s="47"/>
      <c r="AY149" s="47"/>
      <c r="AZ149" s="47"/>
      <c r="BA149" s="47">
        <f t="shared" si="145"/>
        <v>0</v>
      </c>
      <c r="BB149" s="47"/>
      <c r="BC149" s="47"/>
      <c r="BD149" s="47"/>
      <c r="BE149" s="47"/>
      <c r="BF149" s="47"/>
      <c r="BG149" s="47">
        <v>17003582</v>
      </c>
      <c r="BH149" s="47"/>
      <c r="BI149" s="47">
        <f t="shared" ref="BI149:BI153" si="147">$N149*AN149</f>
        <v>0</v>
      </c>
      <c r="BJ149" s="47">
        <f t="shared" ref="BJ149:BJ153" si="148">$N149*AO149</f>
        <v>0</v>
      </c>
      <c r="BK149" s="47">
        <f t="shared" ref="BK149:BK153" si="149">$N149*AP149</f>
        <v>0</v>
      </c>
      <c r="BL149" s="47">
        <f t="shared" ref="BL149:BL153" si="150">$N149*AQ149</f>
        <v>0</v>
      </c>
      <c r="BM149" s="47">
        <f t="shared" ref="BM149:BM153" si="151">$N149*AR149</f>
        <v>0</v>
      </c>
      <c r="BN149" s="47">
        <f t="shared" ref="BN149:BN153" si="152">$N149*AS149</f>
        <v>0</v>
      </c>
      <c r="BO149" s="47"/>
    </row>
    <row r="150" spans="1:67">
      <c r="A150" s="14">
        <v>13633</v>
      </c>
      <c r="B150" s="56" t="s">
        <v>253</v>
      </c>
      <c r="C150" s="27" t="s">
        <v>254</v>
      </c>
      <c r="D150" s="447" t="s">
        <v>110</v>
      </c>
      <c r="E150" s="56"/>
      <c r="F150" s="47"/>
      <c r="G150" s="47"/>
      <c r="H150" s="47"/>
      <c r="I150" s="47"/>
      <c r="J150" s="47"/>
      <c r="K150" s="47"/>
      <c r="L150" s="56">
        <v>1</v>
      </c>
      <c r="M150" s="278">
        <v>250.63147615079001</v>
      </c>
      <c r="N150" s="428">
        <f t="shared" si="143"/>
        <v>0</v>
      </c>
      <c r="O150" s="47"/>
      <c r="P150" s="47"/>
      <c r="Q150" s="47"/>
      <c r="R150" s="47"/>
      <c r="S150" s="47"/>
      <c r="T150" s="47"/>
      <c r="U150" s="47"/>
      <c r="V150" s="47"/>
      <c r="W150" s="47"/>
      <c r="X150" s="47"/>
      <c r="Y150" s="47"/>
      <c r="Z150" s="47"/>
      <c r="AA150" s="435">
        <v>1.67</v>
      </c>
      <c r="AB150" s="434"/>
      <c r="AC150" s="102"/>
      <c r="AD150" s="102"/>
      <c r="AE150" s="102"/>
      <c r="AF150" s="102"/>
      <c r="AG150" s="102"/>
      <c r="AH150" s="102"/>
      <c r="AI150" s="102">
        <f t="shared" si="144"/>
        <v>0</v>
      </c>
      <c r="AJ150" s="27"/>
      <c r="AK150" s="170">
        <f t="shared" si="130"/>
        <v>0</v>
      </c>
      <c r="AL150" s="47"/>
      <c r="AM150" s="47">
        <f t="shared" si="134"/>
        <v>0</v>
      </c>
      <c r="AN150" s="47"/>
      <c r="AO150" s="47"/>
      <c r="AP150" s="27"/>
      <c r="AQ150" s="47"/>
      <c r="AR150" s="47"/>
      <c r="AS150" s="47"/>
      <c r="AT150" s="47"/>
      <c r="AU150" s="47"/>
      <c r="AV150" s="47"/>
      <c r="AW150" s="47"/>
      <c r="AX150" s="47"/>
      <c r="AY150" s="47"/>
      <c r="AZ150" s="47"/>
      <c r="BA150" s="47">
        <f t="shared" si="145"/>
        <v>0</v>
      </c>
      <c r="BB150" s="47"/>
      <c r="BC150" s="47"/>
      <c r="BD150" s="47"/>
      <c r="BE150" s="47"/>
      <c r="BF150" s="47"/>
      <c r="BG150" s="47">
        <v>17003583</v>
      </c>
      <c r="BH150" s="47"/>
      <c r="BI150" s="47">
        <f t="shared" si="147"/>
        <v>0</v>
      </c>
      <c r="BJ150" s="47">
        <f t="shared" si="148"/>
        <v>0</v>
      </c>
      <c r="BK150" s="47">
        <f t="shared" si="149"/>
        <v>0</v>
      </c>
      <c r="BL150" s="47">
        <f t="shared" si="150"/>
        <v>0</v>
      </c>
      <c r="BM150" s="47">
        <f t="shared" si="151"/>
        <v>0</v>
      </c>
      <c r="BN150" s="47">
        <f t="shared" si="152"/>
        <v>0</v>
      </c>
      <c r="BO150" s="47"/>
    </row>
    <row r="151" spans="1:67">
      <c r="A151" s="14">
        <v>13634</v>
      </c>
      <c r="B151" s="56" t="s">
        <v>255</v>
      </c>
      <c r="C151" s="27" t="s">
        <v>254</v>
      </c>
      <c r="D151" s="445" t="s">
        <v>110</v>
      </c>
      <c r="E151" s="56"/>
      <c r="F151" s="47"/>
      <c r="G151" s="47"/>
      <c r="H151" s="47"/>
      <c r="I151" s="47"/>
      <c r="J151" s="47"/>
      <c r="K151" s="47"/>
      <c r="L151" s="56">
        <v>1</v>
      </c>
      <c r="M151" s="278">
        <v>243.733698736598</v>
      </c>
      <c r="N151" s="428">
        <f t="shared" si="143"/>
        <v>0</v>
      </c>
      <c r="O151" s="47"/>
      <c r="P151" s="47"/>
      <c r="Q151" s="47"/>
      <c r="R151" s="47"/>
      <c r="S151" s="47"/>
      <c r="T151" s="47"/>
      <c r="U151" s="47"/>
      <c r="V151" s="47"/>
      <c r="W151" s="47"/>
      <c r="X151" s="47"/>
      <c r="Y151" s="47"/>
      <c r="Z151" s="47"/>
      <c r="AA151" s="435">
        <v>1.8</v>
      </c>
      <c r="AB151" s="434"/>
      <c r="AC151" s="102"/>
      <c r="AD151" s="102"/>
      <c r="AE151" s="102"/>
      <c r="AF151" s="102"/>
      <c r="AG151" s="102"/>
      <c r="AH151" s="102"/>
      <c r="AI151" s="102">
        <f t="shared" si="144"/>
        <v>0</v>
      </c>
      <c r="AJ151" s="27"/>
      <c r="AK151" s="170">
        <f t="shared" si="130"/>
        <v>0</v>
      </c>
      <c r="AL151" s="47"/>
      <c r="AM151" s="47">
        <f t="shared" si="134"/>
        <v>0</v>
      </c>
      <c r="AN151" s="47"/>
      <c r="AO151" s="47"/>
      <c r="AP151" s="27"/>
      <c r="AQ151" s="47"/>
      <c r="AR151" s="47"/>
      <c r="AS151" s="47"/>
      <c r="AT151" s="47"/>
      <c r="AU151" s="47"/>
      <c r="AV151" s="47"/>
      <c r="AW151" s="47"/>
      <c r="AX151" s="47"/>
      <c r="AY151" s="47"/>
      <c r="AZ151" s="47"/>
      <c r="BA151" s="47">
        <f t="shared" si="145"/>
        <v>0</v>
      </c>
      <c r="BB151" s="47"/>
      <c r="BC151" s="47"/>
      <c r="BD151" s="47"/>
      <c r="BE151" s="47"/>
      <c r="BF151" s="47"/>
      <c r="BG151" s="47">
        <v>17003584</v>
      </c>
      <c r="BH151" s="47"/>
      <c r="BI151" s="47">
        <f t="shared" si="147"/>
        <v>0</v>
      </c>
      <c r="BJ151" s="47">
        <f t="shared" si="148"/>
        <v>0</v>
      </c>
      <c r="BK151" s="47">
        <f t="shared" si="149"/>
        <v>0</v>
      </c>
      <c r="BL151" s="47">
        <f t="shared" si="150"/>
        <v>0</v>
      </c>
      <c r="BM151" s="47">
        <f t="shared" si="151"/>
        <v>0</v>
      </c>
      <c r="BN151" s="47">
        <f t="shared" si="152"/>
        <v>0</v>
      </c>
      <c r="BO151" s="47"/>
    </row>
    <row r="152" spans="1:67">
      <c r="A152" s="14">
        <v>13635</v>
      </c>
      <c r="B152" s="56" t="s">
        <v>256</v>
      </c>
      <c r="C152" s="27" t="s">
        <v>257</v>
      </c>
      <c r="D152" s="445" t="s">
        <v>110</v>
      </c>
      <c r="E152" s="56"/>
      <c r="F152" s="47"/>
      <c r="G152" s="47"/>
      <c r="H152" s="47"/>
      <c r="I152" s="47"/>
      <c r="J152" s="47"/>
      <c r="K152" s="47"/>
      <c r="L152" s="56">
        <v>1</v>
      </c>
      <c r="M152" s="278">
        <v>219.56039294485399</v>
      </c>
      <c r="N152" s="428">
        <f t="shared" si="143"/>
        <v>0</v>
      </c>
      <c r="O152" s="47"/>
      <c r="P152" s="47"/>
      <c r="Q152" s="47"/>
      <c r="R152" s="47"/>
      <c r="S152" s="47"/>
      <c r="T152" s="47"/>
      <c r="U152" s="47"/>
      <c r="V152" s="47"/>
      <c r="W152" s="47"/>
      <c r="X152" s="47"/>
      <c r="Y152" s="47"/>
      <c r="Z152" s="47"/>
      <c r="AA152" s="435">
        <v>1.85</v>
      </c>
      <c r="AB152" s="434"/>
      <c r="AC152" s="102"/>
      <c r="AD152" s="102"/>
      <c r="AE152" s="102"/>
      <c r="AF152" s="102"/>
      <c r="AG152" s="102"/>
      <c r="AH152" s="102"/>
      <c r="AI152" s="102">
        <f t="shared" si="144"/>
        <v>0</v>
      </c>
      <c r="AJ152" s="27"/>
      <c r="AK152" s="170">
        <f t="shared" si="130"/>
        <v>0</v>
      </c>
      <c r="AL152" s="47"/>
      <c r="AM152" s="47">
        <f t="shared" si="134"/>
        <v>0</v>
      </c>
      <c r="AN152" s="47"/>
      <c r="AO152" s="47"/>
      <c r="AP152" s="27"/>
      <c r="AQ152" s="47"/>
      <c r="AR152" s="47"/>
      <c r="AS152" s="47"/>
      <c r="AT152" s="47"/>
      <c r="AU152" s="47"/>
      <c r="AV152" s="47"/>
      <c r="AW152" s="47"/>
      <c r="AX152" s="47"/>
      <c r="AY152" s="47"/>
      <c r="AZ152" s="47"/>
      <c r="BA152" s="47">
        <f t="shared" si="145"/>
        <v>0</v>
      </c>
      <c r="BB152" s="47"/>
      <c r="BC152" s="47"/>
      <c r="BD152" s="47"/>
      <c r="BE152" s="47"/>
      <c r="BF152" s="47"/>
      <c r="BG152" s="47">
        <v>17003585</v>
      </c>
      <c r="BH152" s="47"/>
      <c r="BI152" s="47">
        <f t="shared" si="147"/>
        <v>0</v>
      </c>
      <c r="BJ152" s="47">
        <f t="shared" si="148"/>
        <v>0</v>
      </c>
      <c r="BK152" s="47">
        <f t="shared" si="149"/>
        <v>0</v>
      </c>
      <c r="BL152" s="47">
        <f t="shared" si="150"/>
        <v>0</v>
      </c>
      <c r="BM152" s="47">
        <f t="shared" si="151"/>
        <v>0</v>
      </c>
      <c r="BN152" s="47">
        <f t="shared" si="152"/>
        <v>0</v>
      </c>
      <c r="BO152" s="47"/>
    </row>
    <row r="153" spans="1:67">
      <c r="A153" s="14">
        <v>13636</v>
      </c>
      <c r="B153" s="56" t="s">
        <v>258</v>
      </c>
      <c r="C153" s="27" t="s">
        <v>259</v>
      </c>
      <c r="D153" s="445" t="s">
        <v>110</v>
      </c>
      <c r="E153" s="56"/>
      <c r="F153" s="47"/>
      <c r="G153" s="47"/>
      <c r="H153" s="47"/>
      <c r="I153" s="47"/>
      <c r="J153" s="47"/>
      <c r="K153" s="47"/>
      <c r="L153" s="56">
        <v>1</v>
      </c>
      <c r="M153" s="278">
        <v>209.30841574443201</v>
      </c>
      <c r="N153" s="428">
        <f t="shared" si="143"/>
        <v>0</v>
      </c>
      <c r="O153" s="47"/>
      <c r="P153" s="47"/>
      <c r="Q153" s="47"/>
      <c r="R153" s="47"/>
      <c r="S153" s="47"/>
      <c r="T153" s="47"/>
      <c r="U153" s="47"/>
      <c r="V153" s="47"/>
      <c r="W153" s="47"/>
      <c r="X153" s="47"/>
      <c r="Y153" s="47"/>
      <c r="Z153" s="47"/>
      <c r="AA153" s="435">
        <v>2.1</v>
      </c>
      <c r="AB153" s="434"/>
      <c r="AC153" s="102"/>
      <c r="AD153" s="102"/>
      <c r="AE153" s="102"/>
      <c r="AF153" s="102"/>
      <c r="AG153" s="102"/>
      <c r="AH153" s="102"/>
      <c r="AI153" s="102">
        <f t="shared" si="144"/>
        <v>0</v>
      </c>
      <c r="AJ153" s="27"/>
      <c r="AK153" s="170">
        <f t="shared" si="130"/>
        <v>0</v>
      </c>
      <c r="AL153" s="47"/>
      <c r="AM153" s="47">
        <f t="shared" si="134"/>
        <v>0</v>
      </c>
      <c r="AN153" s="47"/>
      <c r="AO153" s="47"/>
      <c r="AP153" s="27"/>
      <c r="AQ153" s="47"/>
      <c r="AR153" s="47"/>
      <c r="AS153" s="47"/>
      <c r="AT153" s="47"/>
      <c r="AU153" s="47"/>
      <c r="AV153" s="47"/>
      <c r="AW153" s="47"/>
      <c r="AX153" s="47"/>
      <c r="AY153" s="47"/>
      <c r="AZ153" s="47"/>
      <c r="BA153" s="47">
        <f t="shared" si="145"/>
        <v>0</v>
      </c>
      <c r="BB153" s="47"/>
      <c r="BC153" s="47"/>
      <c r="BD153" s="47"/>
      <c r="BE153" s="47"/>
      <c r="BF153" s="47"/>
      <c r="BG153" s="47">
        <v>17003586</v>
      </c>
      <c r="BH153" s="47"/>
      <c r="BI153" s="47">
        <f t="shared" si="147"/>
        <v>0</v>
      </c>
      <c r="BJ153" s="47">
        <f t="shared" si="148"/>
        <v>0</v>
      </c>
      <c r="BK153" s="47">
        <f t="shared" si="149"/>
        <v>0</v>
      </c>
      <c r="BL153" s="47">
        <f t="shared" si="150"/>
        <v>0</v>
      </c>
      <c r="BM153" s="47">
        <f t="shared" si="151"/>
        <v>0</v>
      </c>
      <c r="BN153" s="47">
        <f t="shared" si="152"/>
        <v>0</v>
      </c>
      <c r="BO153" s="47"/>
    </row>
    <row r="154" spans="1:67" ht="15.6">
      <c r="A154" s="420"/>
      <c r="B154" s="420" t="s">
        <v>260</v>
      </c>
      <c r="C154" s="420"/>
      <c r="D154" s="420"/>
      <c r="E154" s="420"/>
      <c r="F154" s="420"/>
      <c r="G154" s="420"/>
      <c r="H154" s="420"/>
      <c r="I154" s="420"/>
      <c r="J154" s="420"/>
      <c r="K154" s="420"/>
      <c r="L154" s="420"/>
      <c r="M154" s="420"/>
      <c r="N154" s="420"/>
      <c r="O154" s="420"/>
      <c r="P154" s="420"/>
      <c r="Q154" s="420"/>
      <c r="R154" s="420"/>
      <c r="S154" s="420"/>
      <c r="T154" s="420"/>
      <c r="U154" s="420"/>
      <c r="V154" s="420"/>
      <c r="W154" s="420"/>
      <c r="X154" s="420"/>
      <c r="Y154" s="420"/>
      <c r="Z154" s="420"/>
      <c r="AA154" s="420"/>
      <c r="AB154" s="434"/>
      <c r="AC154" s="245"/>
      <c r="AD154" s="245"/>
      <c r="AE154" s="245"/>
      <c r="AF154" s="245"/>
      <c r="AG154" s="245"/>
      <c r="AH154" s="245"/>
      <c r="AI154" s="102">
        <f t="shared" si="144"/>
        <v>0</v>
      </c>
      <c r="AJ154" s="27"/>
      <c r="AK154" s="170">
        <f t="shared" si="130"/>
        <v>0</v>
      </c>
      <c r="AL154" s="47"/>
      <c r="AM154" s="47">
        <f t="shared" si="134"/>
        <v>0</v>
      </c>
      <c r="AN154" s="47"/>
      <c r="AO154" s="47"/>
      <c r="AP154" s="27"/>
      <c r="AQ154" s="47"/>
      <c r="AR154" s="47"/>
      <c r="AS154" s="47"/>
      <c r="AT154" s="47"/>
      <c r="AU154" s="47"/>
      <c r="AV154" s="47"/>
      <c r="AW154" s="47"/>
      <c r="AX154" s="47"/>
      <c r="AY154" s="47"/>
      <c r="AZ154" s="47"/>
      <c r="BA154" s="47"/>
      <c r="BB154" s="47"/>
      <c r="BC154" s="47"/>
      <c r="BD154" s="47"/>
      <c r="BE154" s="47"/>
      <c r="BF154" s="47"/>
      <c r="BG154" s="47"/>
      <c r="BH154" s="47"/>
      <c r="BI154" s="47"/>
      <c r="BJ154" s="47"/>
      <c r="BK154" s="47"/>
      <c r="BL154" s="47"/>
      <c r="BM154" s="47"/>
      <c r="BN154" s="47"/>
      <c r="BO154" s="47"/>
    </row>
    <row r="155" spans="1:67" ht="15.6">
      <c r="A155" s="420"/>
      <c r="B155" s="420" t="s">
        <v>194</v>
      </c>
      <c r="C155" s="420"/>
      <c r="D155" s="420"/>
      <c r="E155" s="420"/>
      <c r="F155" s="420"/>
      <c r="G155" s="420"/>
      <c r="H155" s="420"/>
      <c r="I155" s="420"/>
      <c r="J155" s="420"/>
      <c r="K155" s="420"/>
      <c r="L155" s="420"/>
      <c r="M155" s="420"/>
      <c r="N155" s="420"/>
      <c r="O155" s="420"/>
      <c r="P155" s="420"/>
      <c r="Q155" s="420"/>
      <c r="R155" s="420"/>
      <c r="S155" s="420"/>
      <c r="T155" s="420"/>
      <c r="U155" s="420"/>
      <c r="V155" s="420"/>
      <c r="W155" s="420"/>
      <c r="X155" s="420"/>
      <c r="Y155" s="420"/>
      <c r="Z155" s="420"/>
      <c r="AA155" s="420"/>
      <c r="AB155" s="434"/>
      <c r="AC155" s="102"/>
      <c r="AD155" s="102"/>
      <c r="AE155" s="102"/>
      <c r="AF155" s="102"/>
      <c r="AG155" s="102"/>
      <c r="AH155" s="102"/>
      <c r="AI155" s="102">
        <f t="shared" si="144"/>
        <v>0</v>
      </c>
      <c r="AJ155" s="27"/>
      <c r="AK155" s="170">
        <f t="shared" si="130"/>
        <v>0</v>
      </c>
      <c r="AL155" s="47"/>
      <c r="AM155" s="47">
        <f t="shared" si="134"/>
        <v>0</v>
      </c>
      <c r="AN155" s="47"/>
      <c r="AO155" s="47"/>
      <c r="AP155" s="27"/>
      <c r="AQ155" s="47"/>
      <c r="AR155" s="47"/>
      <c r="AS155" s="47"/>
      <c r="AT155" s="47"/>
      <c r="AU155" s="47"/>
      <c r="AV155" s="47"/>
      <c r="AW155" s="47"/>
      <c r="AX155" s="47"/>
      <c r="AY155" s="47"/>
      <c r="AZ155" s="47"/>
      <c r="BA155" s="47"/>
      <c r="BB155" s="47"/>
      <c r="BC155" s="47"/>
      <c r="BD155" s="47"/>
      <c r="BE155" s="47"/>
      <c r="BF155" s="47"/>
      <c r="BG155" s="47"/>
      <c r="BH155" s="47"/>
      <c r="BI155" s="47"/>
      <c r="BJ155" s="47"/>
      <c r="BK155" s="47"/>
      <c r="BL155" s="47"/>
      <c r="BM155" s="47"/>
      <c r="BN155" s="47"/>
      <c r="BO155" s="47"/>
    </row>
    <row r="156" spans="1:67">
      <c r="A156" s="14">
        <v>13531</v>
      </c>
      <c r="B156" s="56" t="s">
        <v>261</v>
      </c>
      <c r="C156" s="27" t="s">
        <v>262</v>
      </c>
      <c r="D156" s="445" t="s">
        <v>110</v>
      </c>
      <c r="E156" s="56"/>
      <c r="F156" s="47"/>
      <c r="G156" s="47"/>
      <c r="H156" s="47"/>
      <c r="I156" s="47"/>
      <c r="J156" s="47"/>
      <c r="K156" s="47"/>
      <c r="L156" s="56">
        <v>1</v>
      </c>
      <c r="M156" s="278">
        <v>123.42924487302101</v>
      </c>
      <c r="N156" s="428">
        <f t="shared" ref="N156:N174" si="153">SUM(O156:Z156)</f>
        <v>0</v>
      </c>
      <c r="O156" s="47"/>
      <c r="P156" s="47"/>
      <c r="Q156" s="47"/>
      <c r="R156" s="47"/>
      <c r="S156" s="47"/>
      <c r="T156" s="47"/>
      <c r="U156" s="47"/>
      <c r="V156" s="47"/>
      <c r="W156" s="47"/>
      <c r="X156" s="47"/>
      <c r="Y156" s="47"/>
      <c r="Z156" s="47"/>
      <c r="AA156" s="435">
        <v>1</v>
      </c>
      <c r="AB156" s="434"/>
      <c r="AC156" s="102"/>
      <c r="AD156" s="102"/>
      <c r="AE156" s="102"/>
      <c r="AF156" s="102"/>
      <c r="AG156" s="102"/>
      <c r="AH156" s="102"/>
      <c r="AI156" s="102">
        <f t="shared" si="144"/>
        <v>0</v>
      </c>
      <c r="AJ156" s="27"/>
      <c r="AK156" s="170">
        <f t="shared" ref="AK156:AK175" si="154">AA156*N156</f>
        <v>0</v>
      </c>
      <c r="AL156" s="47"/>
      <c r="AM156" s="47">
        <f t="shared" si="134"/>
        <v>0</v>
      </c>
      <c r="AN156" s="47"/>
      <c r="AO156" s="47"/>
      <c r="AP156" s="27"/>
      <c r="AQ156" s="47"/>
      <c r="AR156" s="47"/>
      <c r="AS156" s="47"/>
      <c r="AT156" s="47"/>
      <c r="AU156" s="47"/>
      <c r="AV156" s="47"/>
      <c r="AW156" s="47"/>
      <c r="AX156" s="47"/>
      <c r="AY156" s="47"/>
      <c r="AZ156" s="47"/>
      <c r="BA156" s="47">
        <f t="shared" ref="BA156:BA175" si="155">$N156*5</f>
        <v>0</v>
      </c>
      <c r="BB156" s="47"/>
      <c r="BC156" s="47"/>
      <c r="BD156" s="47"/>
      <c r="BE156" s="47"/>
      <c r="BF156" s="47"/>
      <c r="BG156" s="47">
        <v>17003573</v>
      </c>
      <c r="BH156" s="47"/>
      <c r="BI156" s="47">
        <f t="shared" ref="BI156:BI163" si="156">$N156*AN156</f>
        <v>0</v>
      </c>
      <c r="BJ156" s="47">
        <f t="shared" ref="BJ156:BJ163" si="157">$N156*AO156</f>
        <v>0</v>
      </c>
      <c r="BK156" s="47">
        <f t="shared" ref="BK156:BK163" si="158">$N156*AP156</f>
        <v>0</v>
      </c>
      <c r="BL156" s="47">
        <f t="shared" ref="BL156:BL163" si="159">$N156*AQ156</f>
        <v>0</v>
      </c>
      <c r="BM156" s="47">
        <f t="shared" ref="BM156:BM163" si="160">$N156*AR156</f>
        <v>0</v>
      </c>
      <c r="BN156" s="47">
        <f t="shared" ref="BN156:BN163" si="161">$N156*AS156</f>
        <v>0</v>
      </c>
      <c r="BO156" s="47"/>
    </row>
    <row r="157" spans="1:67">
      <c r="A157" s="14">
        <v>13532</v>
      </c>
      <c r="B157" s="56" t="s">
        <v>263</v>
      </c>
      <c r="C157" s="27" t="s">
        <v>262</v>
      </c>
      <c r="D157" s="445" t="s">
        <v>110</v>
      </c>
      <c r="E157" s="56"/>
      <c r="F157" s="47"/>
      <c r="G157" s="47"/>
      <c r="H157" s="47"/>
      <c r="I157" s="47"/>
      <c r="J157" s="47"/>
      <c r="K157" s="47"/>
      <c r="L157" s="56">
        <v>1</v>
      </c>
      <c r="M157" s="278">
        <v>123.42924487302101</v>
      </c>
      <c r="N157" s="428">
        <f t="shared" si="153"/>
        <v>0</v>
      </c>
      <c r="O157" s="47"/>
      <c r="P157" s="47"/>
      <c r="Q157" s="47"/>
      <c r="R157" s="47"/>
      <c r="S157" s="47"/>
      <c r="T157" s="47"/>
      <c r="U157" s="47"/>
      <c r="V157" s="47"/>
      <c r="W157" s="47"/>
      <c r="X157" s="47"/>
      <c r="Y157" s="47"/>
      <c r="Z157" s="47"/>
      <c r="AA157" s="435">
        <v>1.4</v>
      </c>
      <c r="AB157" s="434"/>
      <c r="AC157" s="102"/>
      <c r="AD157" s="102"/>
      <c r="AE157" s="102"/>
      <c r="AF157" s="102"/>
      <c r="AG157" s="102"/>
      <c r="AH157" s="102"/>
      <c r="AI157" s="102">
        <f t="shared" si="144"/>
        <v>0</v>
      </c>
      <c r="AJ157" s="27"/>
      <c r="AK157" s="170">
        <f t="shared" si="154"/>
        <v>0</v>
      </c>
      <c r="AL157" s="47"/>
      <c r="AM157" s="47">
        <f t="shared" si="134"/>
        <v>0</v>
      </c>
      <c r="AN157" s="47"/>
      <c r="AO157" s="47"/>
      <c r="AP157" s="27"/>
      <c r="AQ157" s="47"/>
      <c r="AR157" s="47"/>
      <c r="AS157" s="47"/>
      <c r="AT157" s="47"/>
      <c r="AU157" s="47"/>
      <c r="AV157" s="47"/>
      <c r="AW157" s="47"/>
      <c r="AX157" s="47"/>
      <c r="AY157" s="47"/>
      <c r="AZ157" s="47"/>
      <c r="BA157" s="47">
        <f t="shared" si="155"/>
        <v>0</v>
      </c>
      <c r="BB157" s="47"/>
      <c r="BC157" s="47"/>
      <c r="BD157" s="47"/>
      <c r="BE157" s="47"/>
      <c r="BF157" s="47"/>
      <c r="BG157" s="47">
        <v>17003574</v>
      </c>
      <c r="BH157" s="47"/>
      <c r="BI157" s="47">
        <f t="shared" si="156"/>
        <v>0</v>
      </c>
      <c r="BJ157" s="47">
        <f t="shared" si="157"/>
        <v>0</v>
      </c>
      <c r="BK157" s="47">
        <f t="shared" si="158"/>
        <v>0</v>
      </c>
      <c r="BL157" s="47">
        <f t="shared" si="159"/>
        <v>0</v>
      </c>
      <c r="BM157" s="47">
        <f t="shared" si="160"/>
        <v>0</v>
      </c>
      <c r="BN157" s="47">
        <f t="shared" si="161"/>
        <v>0</v>
      </c>
      <c r="BO157" s="47"/>
    </row>
    <row r="158" spans="1:67">
      <c r="A158" s="14">
        <v>13533</v>
      </c>
      <c r="B158" s="56" t="s">
        <v>264</v>
      </c>
      <c r="C158" s="27" t="s">
        <v>262</v>
      </c>
      <c r="D158" s="445" t="s">
        <v>110</v>
      </c>
      <c r="E158" s="56"/>
      <c r="F158" s="47"/>
      <c r="G158" s="47"/>
      <c r="H158" s="47"/>
      <c r="I158" s="47"/>
      <c r="J158" s="47"/>
      <c r="K158" s="47"/>
      <c r="L158" s="56">
        <v>1</v>
      </c>
      <c r="M158" s="278">
        <v>127.056234437553</v>
      </c>
      <c r="N158" s="428">
        <f t="shared" si="153"/>
        <v>0</v>
      </c>
      <c r="O158" s="47"/>
      <c r="P158" s="47"/>
      <c r="Q158" s="47"/>
      <c r="R158" s="47"/>
      <c r="S158" s="47"/>
      <c r="T158" s="47"/>
      <c r="U158" s="47"/>
      <c r="V158" s="47"/>
      <c r="W158" s="47"/>
      <c r="X158" s="47"/>
      <c r="Y158" s="47"/>
      <c r="Z158" s="47"/>
      <c r="AA158" s="435">
        <v>1.4</v>
      </c>
      <c r="AB158" s="434"/>
      <c r="AC158" s="102"/>
      <c r="AD158" s="102"/>
      <c r="AE158" s="102"/>
      <c r="AF158" s="102"/>
      <c r="AG158" s="102"/>
      <c r="AH158" s="102"/>
      <c r="AI158" s="102">
        <f t="shared" si="144"/>
        <v>0</v>
      </c>
      <c r="AJ158" s="27"/>
      <c r="AK158" s="170">
        <f t="shared" si="154"/>
        <v>0</v>
      </c>
      <c r="AL158" s="47"/>
      <c r="AM158" s="47">
        <f t="shared" si="134"/>
        <v>0</v>
      </c>
      <c r="AN158" s="47"/>
      <c r="AO158" s="47"/>
      <c r="AP158" s="27"/>
      <c r="AQ158" s="47"/>
      <c r="AR158" s="47"/>
      <c r="AS158" s="47"/>
      <c r="AT158" s="47"/>
      <c r="AU158" s="47"/>
      <c r="AV158" s="47"/>
      <c r="AW158" s="47"/>
      <c r="AX158" s="47"/>
      <c r="AY158" s="47"/>
      <c r="AZ158" s="47"/>
      <c r="BA158" s="47">
        <f t="shared" si="155"/>
        <v>0</v>
      </c>
      <c r="BB158" s="47"/>
      <c r="BC158" s="47"/>
      <c r="BD158" s="47"/>
      <c r="BE158" s="47"/>
      <c r="BF158" s="47"/>
      <c r="BG158" s="47">
        <v>17003575</v>
      </c>
      <c r="BH158" s="47"/>
      <c r="BI158" s="47">
        <f t="shared" si="156"/>
        <v>0</v>
      </c>
      <c r="BJ158" s="47">
        <f t="shared" si="157"/>
        <v>0</v>
      </c>
      <c r="BK158" s="47">
        <f t="shared" si="158"/>
        <v>0</v>
      </c>
      <c r="BL158" s="47">
        <f t="shared" si="159"/>
        <v>0</v>
      </c>
      <c r="BM158" s="47">
        <f t="shared" si="160"/>
        <v>0</v>
      </c>
      <c r="BN158" s="47">
        <f t="shared" si="161"/>
        <v>0</v>
      </c>
      <c r="BO158" s="47"/>
    </row>
    <row r="159" spans="1:67">
      <c r="A159" s="14">
        <v>13534</v>
      </c>
      <c r="B159" s="56" t="s">
        <v>265</v>
      </c>
      <c r="C159" s="27" t="s">
        <v>262</v>
      </c>
      <c r="D159" s="445" t="s">
        <v>110</v>
      </c>
      <c r="E159" s="56"/>
      <c r="F159" s="47"/>
      <c r="G159" s="47"/>
      <c r="H159" s="47"/>
      <c r="I159" s="47"/>
      <c r="J159" s="47"/>
      <c r="K159" s="47"/>
      <c r="L159" s="56">
        <v>1</v>
      </c>
      <c r="M159" s="278">
        <v>144.716883624855</v>
      </c>
      <c r="N159" s="428">
        <f t="shared" si="153"/>
        <v>0</v>
      </c>
      <c r="O159" s="47"/>
      <c r="P159" s="47"/>
      <c r="Q159" s="47"/>
      <c r="R159" s="47"/>
      <c r="S159" s="47"/>
      <c r="T159" s="47"/>
      <c r="U159" s="47"/>
      <c r="V159" s="47"/>
      <c r="W159" s="47"/>
      <c r="X159" s="47"/>
      <c r="Y159" s="47"/>
      <c r="Z159" s="47"/>
      <c r="AA159" s="435">
        <v>2</v>
      </c>
      <c r="AB159" s="434"/>
      <c r="AC159" s="102"/>
      <c r="AD159" s="102"/>
      <c r="AE159" s="102"/>
      <c r="AF159" s="102"/>
      <c r="AG159" s="102"/>
      <c r="AH159" s="102"/>
      <c r="AI159" s="102">
        <f t="shared" si="144"/>
        <v>0</v>
      </c>
      <c r="AJ159" s="27"/>
      <c r="AK159" s="170">
        <f t="shared" si="154"/>
        <v>0</v>
      </c>
      <c r="AL159" s="47"/>
      <c r="AM159" s="47">
        <f t="shared" ref="AM159:AM175" si="162">N159*M159</f>
        <v>0</v>
      </c>
      <c r="AN159" s="47"/>
      <c r="AO159" s="47"/>
      <c r="AP159" s="27"/>
      <c r="AQ159" s="47"/>
      <c r="AR159" s="47"/>
      <c r="AS159" s="47"/>
      <c r="AT159" s="47"/>
      <c r="AU159" s="47"/>
      <c r="AV159" s="47"/>
      <c r="AW159" s="47"/>
      <c r="AX159" s="47"/>
      <c r="AY159" s="47"/>
      <c r="AZ159" s="47"/>
      <c r="BA159" s="47">
        <f t="shared" si="155"/>
        <v>0</v>
      </c>
      <c r="BB159" s="47"/>
      <c r="BC159" s="47"/>
      <c r="BD159" s="47"/>
      <c r="BE159" s="47"/>
      <c r="BF159" s="47"/>
      <c r="BG159" s="47">
        <v>17003576</v>
      </c>
      <c r="BH159" s="47"/>
      <c r="BI159" s="47">
        <f t="shared" si="156"/>
        <v>0</v>
      </c>
      <c r="BJ159" s="47">
        <f t="shared" si="157"/>
        <v>0</v>
      </c>
      <c r="BK159" s="47">
        <f t="shared" si="158"/>
        <v>0</v>
      </c>
      <c r="BL159" s="47">
        <f t="shared" si="159"/>
        <v>0</v>
      </c>
      <c r="BM159" s="47">
        <f t="shared" si="160"/>
        <v>0</v>
      </c>
      <c r="BN159" s="47">
        <f t="shared" si="161"/>
        <v>0</v>
      </c>
      <c r="BO159" s="47"/>
    </row>
    <row r="160" spans="1:67">
      <c r="A160" s="14">
        <v>13535</v>
      </c>
      <c r="B160" s="530" t="s">
        <v>266</v>
      </c>
      <c r="C160" s="441" t="s">
        <v>262</v>
      </c>
      <c r="D160" s="531" t="s">
        <v>110</v>
      </c>
      <c r="E160" s="530"/>
      <c r="F160" s="440"/>
      <c r="G160" s="440"/>
      <c r="H160" s="440"/>
      <c r="I160" s="440"/>
      <c r="J160" s="440"/>
      <c r="K160" s="440"/>
      <c r="L160" s="530">
        <v>1</v>
      </c>
      <c r="M160" s="519">
        <v>148.39852645679801</v>
      </c>
      <c r="N160" s="428">
        <f t="shared" si="153"/>
        <v>0</v>
      </c>
      <c r="O160" s="47"/>
      <c r="P160" s="47"/>
      <c r="Q160" s="47"/>
      <c r="R160" s="47"/>
      <c r="S160" s="47"/>
      <c r="T160" s="47"/>
      <c r="U160" s="47"/>
      <c r="V160" s="47"/>
      <c r="W160" s="47"/>
      <c r="X160" s="47"/>
      <c r="Y160" s="47"/>
      <c r="Z160" s="47"/>
      <c r="AA160" s="435">
        <v>2</v>
      </c>
      <c r="AB160" s="434"/>
      <c r="AC160" s="102"/>
      <c r="AD160" s="102"/>
      <c r="AE160" s="102"/>
      <c r="AF160" s="102"/>
      <c r="AG160" s="102"/>
      <c r="AH160" s="102"/>
      <c r="AI160" s="102">
        <f t="shared" si="144"/>
        <v>0</v>
      </c>
      <c r="AJ160" s="27"/>
      <c r="AK160" s="170">
        <f t="shared" si="154"/>
        <v>0</v>
      </c>
      <c r="AL160" s="47"/>
      <c r="AM160" s="47">
        <f t="shared" si="162"/>
        <v>0</v>
      </c>
      <c r="AN160" s="47"/>
      <c r="AO160" s="47"/>
      <c r="AP160" s="27"/>
      <c r="AQ160" s="47"/>
      <c r="AR160" s="47"/>
      <c r="AS160" s="47"/>
      <c r="AT160" s="47"/>
      <c r="AU160" s="47"/>
      <c r="AV160" s="47"/>
      <c r="AW160" s="47"/>
      <c r="AX160" s="47"/>
      <c r="AY160" s="47"/>
      <c r="AZ160" s="47"/>
      <c r="BA160" s="47">
        <f t="shared" si="155"/>
        <v>0</v>
      </c>
      <c r="BB160" s="47"/>
      <c r="BC160" s="47"/>
      <c r="BD160" s="47"/>
      <c r="BE160" s="47"/>
      <c r="BF160" s="47"/>
      <c r="BG160" s="47">
        <v>17003577</v>
      </c>
      <c r="BH160" s="47"/>
      <c r="BI160" s="47">
        <f t="shared" si="156"/>
        <v>0</v>
      </c>
      <c r="BJ160" s="47">
        <f t="shared" si="157"/>
        <v>0</v>
      </c>
      <c r="BK160" s="47">
        <f t="shared" si="158"/>
        <v>0</v>
      </c>
      <c r="BL160" s="47">
        <f t="shared" si="159"/>
        <v>0</v>
      </c>
      <c r="BM160" s="47">
        <f t="shared" si="160"/>
        <v>0</v>
      </c>
      <c r="BN160" s="47">
        <f t="shared" si="161"/>
        <v>0</v>
      </c>
      <c r="BO160" s="47"/>
    </row>
    <row r="161" spans="1:67">
      <c r="A161" s="14">
        <v>13536</v>
      </c>
      <c r="B161" s="530" t="s">
        <v>267</v>
      </c>
      <c r="C161" s="441" t="s">
        <v>262</v>
      </c>
      <c r="D161" s="531" t="s">
        <v>110</v>
      </c>
      <c r="E161" s="530"/>
      <c r="F161" s="440"/>
      <c r="G161" s="440"/>
      <c r="H161" s="440"/>
      <c r="I161" s="440"/>
      <c r="J161" s="440"/>
      <c r="K161" s="440"/>
      <c r="L161" s="530">
        <v>1</v>
      </c>
      <c r="M161" s="519">
        <v>141.46932447548599</v>
      </c>
      <c r="N161" s="428">
        <f t="shared" si="153"/>
        <v>0</v>
      </c>
      <c r="O161" s="47"/>
      <c r="P161" s="47"/>
      <c r="Q161" s="47"/>
      <c r="R161" s="47"/>
      <c r="S161" s="47"/>
      <c r="T161" s="47"/>
      <c r="U161" s="47"/>
      <c r="V161" s="47"/>
      <c r="W161" s="47"/>
      <c r="X161" s="47"/>
      <c r="Y161" s="47"/>
      <c r="Z161" s="47"/>
      <c r="AA161" s="435">
        <v>2.2999999999999998</v>
      </c>
      <c r="AB161" s="434"/>
      <c r="AC161" s="102"/>
      <c r="AD161" s="102"/>
      <c r="AE161" s="102"/>
      <c r="AF161" s="102"/>
      <c r="AG161" s="102"/>
      <c r="AH161" s="102"/>
      <c r="AI161" s="102">
        <f t="shared" si="144"/>
        <v>0</v>
      </c>
      <c r="AJ161" s="27"/>
      <c r="AK161" s="170">
        <f t="shared" si="154"/>
        <v>0</v>
      </c>
      <c r="AL161" s="47"/>
      <c r="AM161" s="47">
        <f t="shared" si="162"/>
        <v>0</v>
      </c>
      <c r="AN161" s="47"/>
      <c r="AO161" s="47"/>
      <c r="AP161" s="27"/>
      <c r="AQ161" s="47"/>
      <c r="AR161" s="47"/>
      <c r="AS161" s="47"/>
      <c r="AT161" s="47"/>
      <c r="AU161" s="47"/>
      <c r="AV161" s="47"/>
      <c r="AW161" s="47"/>
      <c r="AX161" s="47"/>
      <c r="AY161" s="47"/>
      <c r="AZ161" s="47"/>
      <c r="BA161" s="47">
        <f t="shared" si="155"/>
        <v>0</v>
      </c>
      <c r="BB161" s="47"/>
      <c r="BC161" s="47"/>
      <c r="BD161" s="47"/>
      <c r="BE161" s="47"/>
      <c r="BF161" s="47"/>
      <c r="BG161" s="47">
        <v>17003578</v>
      </c>
      <c r="BH161" s="47"/>
      <c r="BI161" s="47">
        <f t="shared" si="156"/>
        <v>0</v>
      </c>
      <c r="BJ161" s="47">
        <f t="shared" si="157"/>
        <v>0</v>
      </c>
      <c r="BK161" s="47">
        <f t="shared" si="158"/>
        <v>0</v>
      </c>
      <c r="BL161" s="47">
        <f t="shared" si="159"/>
        <v>0</v>
      </c>
      <c r="BM161" s="47">
        <f t="shared" si="160"/>
        <v>0</v>
      </c>
      <c r="BN161" s="47">
        <f t="shared" si="161"/>
        <v>0</v>
      </c>
      <c r="BO161" s="47"/>
    </row>
    <row r="162" spans="1:67">
      <c r="A162" s="14">
        <v>13537</v>
      </c>
      <c r="B162" s="530" t="s">
        <v>268</v>
      </c>
      <c r="C162" s="441" t="s">
        <v>262</v>
      </c>
      <c r="D162" s="531" t="s">
        <v>110</v>
      </c>
      <c r="E162" s="530"/>
      <c r="F162" s="440"/>
      <c r="G162" s="440"/>
      <c r="H162" s="440"/>
      <c r="I162" s="440"/>
      <c r="J162" s="440"/>
      <c r="K162" s="440"/>
      <c r="L162" s="530">
        <v>1</v>
      </c>
      <c r="M162" s="519">
        <v>187.946977895716</v>
      </c>
      <c r="N162" s="428">
        <f t="shared" si="153"/>
        <v>0</v>
      </c>
      <c r="O162" s="47"/>
      <c r="P162" s="47"/>
      <c r="Q162" s="47"/>
      <c r="R162" s="47"/>
      <c r="S162" s="47"/>
      <c r="T162" s="47"/>
      <c r="U162" s="47"/>
      <c r="V162" s="47"/>
      <c r="W162" s="47"/>
      <c r="X162" s="47"/>
      <c r="Y162" s="47"/>
      <c r="Z162" s="47"/>
      <c r="AA162" s="435">
        <v>2.4</v>
      </c>
      <c r="AB162" s="434"/>
      <c r="AC162" s="102"/>
      <c r="AD162" s="102"/>
      <c r="AE162" s="102"/>
      <c r="AF162" s="102"/>
      <c r="AG162" s="102"/>
      <c r="AH162" s="102"/>
      <c r="AI162" s="102">
        <f t="shared" si="144"/>
        <v>0</v>
      </c>
      <c r="AJ162" s="27"/>
      <c r="AK162" s="170">
        <f t="shared" si="154"/>
        <v>0</v>
      </c>
      <c r="AL162" s="47"/>
      <c r="AM162" s="47">
        <f t="shared" si="162"/>
        <v>0</v>
      </c>
      <c r="AN162" s="47"/>
      <c r="AO162" s="47"/>
      <c r="AP162" s="27"/>
      <c r="AQ162" s="47"/>
      <c r="AR162" s="47"/>
      <c r="AS162" s="47"/>
      <c r="AT162" s="47"/>
      <c r="AU162" s="47"/>
      <c r="AV162" s="47"/>
      <c r="AW162" s="47"/>
      <c r="AX162" s="47"/>
      <c r="AY162" s="47"/>
      <c r="AZ162" s="47"/>
      <c r="BA162" s="47">
        <f t="shared" si="155"/>
        <v>0</v>
      </c>
      <c r="BB162" s="47"/>
      <c r="BC162" s="47"/>
      <c r="BD162" s="47"/>
      <c r="BE162" s="47"/>
      <c r="BF162" s="47"/>
      <c r="BG162" s="47">
        <v>17003579</v>
      </c>
      <c r="BH162" s="47"/>
      <c r="BI162" s="47">
        <f t="shared" si="156"/>
        <v>0</v>
      </c>
      <c r="BJ162" s="47">
        <f t="shared" si="157"/>
        <v>0</v>
      </c>
      <c r="BK162" s="47">
        <f t="shared" si="158"/>
        <v>0</v>
      </c>
      <c r="BL162" s="47">
        <f t="shared" si="159"/>
        <v>0</v>
      </c>
      <c r="BM162" s="47">
        <f t="shared" si="160"/>
        <v>0</v>
      </c>
      <c r="BN162" s="47">
        <f t="shared" si="161"/>
        <v>0</v>
      </c>
      <c r="BO162" s="47"/>
    </row>
    <row r="163" spans="1:67">
      <c r="A163" s="14">
        <v>13538</v>
      </c>
      <c r="B163" s="530" t="s">
        <v>269</v>
      </c>
      <c r="C163" s="441" t="s">
        <v>262</v>
      </c>
      <c r="D163" s="531" t="s">
        <v>110</v>
      </c>
      <c r="E163" s="530"/>
      <c r="F163" s="440"/>
      <c r="G163" s="440"/>
      <c r="H163" s="440"/>
      <c r="I163" s="440"/>
      <c r="J163" s="440"/>
      <c r="K163" s="440"/>
      <c r="L163" s="530">
        <v>1</v>
      </c>
      <c r="M163" s="519">
        <v>187.946977895716</v>
      </c>
      <c r="N163" s="428">
        <f t="shared" si="153"/>
        <v>0</v>
      </c>
      <c r="O163" s="47"/>
      <c r="P163" s="47"/>
      <c r="Q163" s="47"/>
      <c r="R163" s="47"/>
      <c r="S163" s="47"/>
      <c r="T163" s="47"/>
      <c r="U163" s="47"/>
      <c r="V163" s="47"/>
      <c r="W163" s="47"/>
      <c r="X163" s="47"/>
      <c r="Y163" s="47"/>
      <c r="Z163" s="47"/>
      <c r="AA163" s="435">
        <v>2.8</v>
      </c>
      <c r="AB163" s="434"/>
      <c r="AC163" s="102"/>
      <c r="AD163" s="102"/>
      <c r="AE163" s="102"/>
      <c r="AF163" s="102"/>
      <c r="AG163" s="102"/>
      <c r="AH163" s="102"/>
      <c r="AI163" s="102">
        <f t="shared" si="144"/>
        <v>0</v>
      </c>
      <c r="AJ163" s="27"/>
      <c r="AK163" s="170">
        <f t="shared" si="154"/>
        <v>0</v>
      </c>
      <c r="AL163" s="47"/>
      <c r="AM163" s="47">
        <f t="shared" si="162"/>
        <v>0</v>
      </c>
      <c r="AN163" s="47"/>
      <c r="AO163" s="47"/>
      <c r="AP163" s="27"/>
      <c r="AQ163" s="47"/>
      <c r="AR163" s="47"/>
      <c r="AS163" s="47"/>
      <c r="AT163" s="47"/>
      <c r="AU163" s="47"/>
      <c r="AV163" s="47"/>
      <c r="AW163" s="47"/>
      <c r="AX163" s="47"/>
      <c r="AY163" s="47"/>
      <c r="AZ163" s="47"/>
      <c r="BA163" s="47">
        <f t="shared" si="155"/>
        <v>0</v>
      </c>
      <c r="BB163" s="47"/>
      <c r="BC163" s="47"/>
      <c r="BD163" s="47"/>
      <c r="BE163" s="47"/>
      <c r="BF163" s="47"/>
      <c r="BG163" s="47">
        <v>17003580</v>
      </c>
      <c r="BH163" s="47"/>
      <c r="BI163" s="47">
        <f t="shared" si="156"/>
        <v>0</v>
      </c>
      <c r="BJ163" s="47">
        <f t="shared" si="157"/>
        <v>0</v>
      </c>
      <c r="BK163" s="47">
        <f t="shared" si="158"/>
        <v>0</v>
      </c>
      <c r="BL163" s="47">
        <f t="shared" si="159"/>
        <v>0</v>
      </c>
      <c r="BM163" s="47">
        <f t="shared" si="160"/>
        <v>0</v>
      </c>
      <c r="BN163" s="47">
        <f t="shared" si="161"/>
        <v>0</v>
      </c>
      <c r="BO163" s="47"/>
    </row>
    <row r="164" spans="1:67">
      <c r="A164" s="27">
        <v>13539</v>
      </c>
      <c r="B164" s="530" t="s">
        <v>270</v>
      </c>
      <c r="C164" s="441" t="s">
        <v>262</v>
      </c>
      <c r="D164" s="535" t="s">
        <v>110</v>
      </c>
      <c r="E164" s="530"/>
      <c r="F164" s="440"/>
      <c r="G164" s="440"/>
      <c r="H164" s="440"/>
      <c r="I164" s="440"/>
      <c r="J164" s="440"/>
      <c r="K164" s="440"/>
      <c r="L164" s="530">
        <v>1</v>
      </c>
      <c r="M164" s="519">
        <v>94.745076595560306</v>
      </c>
      <c r="N164" s="428">
        <f t="shared" si="153"/>
        <v>0</v>
      </c>
      <c r="O164" s="47"/>
      <c r="P164" s="47"/>
      <c r="Q164" s="47"/>
      <c r="R164" s="47"/>
      <c r="S164" s="47"/>
      <c r="T164" s="47"/>
      <c r="U164" s="47"/>
      <c r="V164" s="47"/>
      <c r="W164" s="47"/>
      <c r="X164" s="47"/>
      <c r="Y164" s="47"/>
      <c r="Z164" s="47"/>
      <c r="AA164" s="454">
        <v>0.5</v>
      </c>
      <c r="AB164" s="434"/>
      <c r="AC164" s="102"/>
      <c r="AD164" s="102"/>
      <c r="AE164" s="102"/>
      <c r="AF164" s="102"/>
      <c r="AG164" s="102"/>
      <c r="AH164" s="102"/>
      <c r="AI164" s="102">
        <f t="shared" si="144"/>
        <v>0</v>
      </c>
      <c r="AJ164" s="27"/>
      <c r="AK164" s="170">
        <f t="shared" si="154"/>
        <v>0</v>
      </c>
      <c r="AL164" s="47"/>
      <c r="AM164" s="47">
        <f t="shared" si="162"/>
        <v>0</v>
      </c>
      <c r="AN164" s="47"/>
      <c r="AO164" s="47"/>
      <c r="AP164" s="27"/>
      <c r="AQ164" s="47"/>
      <c r="AR164" s="47"/>
      <c r="AS164" s="47"/>
      <c r="AT164" s="47"/>
      <c r="AU164" s="47"/>
      <c r="AV164" s="47"/>
      <c r="AW164" s="47"/>
      <c r="AX164" s="47"/>
      <c r="AY164" s="47"/>
      <c r="AZ164" s="47"/>
      <c r="BA164" s="47">
        <f t="shared" si="155"/>
        <v>0</v>
      </c>
      <c r="BB164" s="47"/>
      <c r="BC164" s="47"/>
      <c r="BD164" s="47"/>
      <c r="BE164" s="47"/>
      <c r="BF164" s="47"/>
      <c r="BG164" s="47">
        <v>17004224</v>
      </c>
      <c r="BH164" s="47"/>
      <c r="BI164" s="47">
        <f t="shared" ref="BI164:BI175" si="163">$N164*AN164</f>
        <v>0</v>
      </c>
      <c r="BJ164" s="47">
        <f t="shared" ref="BJ164:BJ175" si="164">$N164*AO164</f>
        <v>0</v>
      </c>
      <c r="BK164" s="47">
        <f t="shared" ref="BK164:BK175" si="165">$N164*AP164</f>
        <v>0</v>
      </c>
      <c r="BL164" s="47">
        <f t="shared" ref="BL164:BL175" si="166">$N164*AQ164</f>
        <v>0</v>
      </c>
      <c r="BM164" s="47">
        <f t="shared" ref="BM164:BM175" si="167">$N164*AR164</f>
        <v>0</v>
      </c>
      <c r="BN164" s="47">
        <f t="shared" ref="BN164:BN175" si="168">$N164*AS164</f>
        <v>0</v>
      </c>
      <c r="BO164" s="47"/>
    </row>
    <row r="165" spans="1:67">
      <c r="A165" s="27">
        <v>13540</v>
      </c>
      <c r="B165" s="530" t="s">
        <v>271</v>
      </c>
      <c r="C165" s="441" t="s">
        <v>262</v>
      </c>
      <c r="D165" s="535" t="s">
        <v>110</v>
      </c>
      <c r="E165" s="530"/>
      <c r="F165" s="440"/>
      <c r="G165" s="440"/>
      <c r="H165" s="440"/>
      <c r="I165" s="440"/>
      <c r="J165" s="440"/>
      <c r="K165" s="440"/>
      <c r="L165" s="530">
        <v>1</v>
      </c>
      <c r="M165" s="519">
        <v>111.60156261562901</v>
      </c>
      <c r="N165" s="428">
        <f t="shared" si="153"/>
        <v>0</v>
      </c>
      <c r="O165" s="47"/>
      <c r="P165" s="47"/>
      <c r="Q165" s="47"/>
      <c r="R165" s="47"/>
      <c r="S165" s="47"/>
      <c r="T165" s="47"/>
      <c r="U165" s="47"/>
      <c r="V165" s="47"/>
      <c r="W165" s="47"/>
      <c r="X165" s="47"/>
      <c r="Y165" s="47"/>
      <c r="Z165" s="47"/>
      <c r="AA165" s="454">
        <v>0.86</v>
      </c>
      <c r="AB165" s="434"/>
      <c r="AC165" s="102"/>
      <c r="AD165" s="102"/>
      <c r="AE165" s="102"/>
      <c r="AF165" s="102"/>
      <c r="AG165" s="102"/>
      <c r="AH165" s="102"/>
      <c r="AI165" s="102">
        <f t="shared" si="144"/>
        <v>0</v>
      </c>
      <c r="AJ165" s="27"/>
      <c r="AK165" s="170">
        <f t="shared" si="154"/>
        <v>0</v>
      </c>
      <c r="AL165" s="47"/>
      <c r="AM165" s="47">
        <f t="shared" si="162"/>
        <v>0</v>
      </c>
      <c r="AN165" s="47"/>
      <c r="AO165" s="47"/>
      <c r="AP165" s="27"/>
      <c r="AQ165" s="47"/>
      <c r="AR165" s="47"/>
      <c r="AS165" s="47"/>
      <c r="AT165" s="47"/>
      <c r="AU165" s="47"/>
      <c r="AV165" s="47"/>
      <c r="AW165" s="47"/>
      <c r="AX165" s="47"/>
      <c r="AY165" s="47"/>
      <c r="AZ165" s="47"/>
      <c r="BA165" s="47">
        <f t="shared" si="155"/>
        <v>0</v>
      </c>
      <c r="BB165" s="47"/>
      <c r="BC165" s="47"/>
      <c r="BD165" s="47"/>
      <c r="BE165" s="47"/>
      <c r="BF165" s="47"/>
      <c r="BG165" s="47">
        <v>17004225</v>
      </c>
      <c r="BH165" s="47"/>
      <c r="BI165" s="47">
        <f t="shared" si="163"/>
        <v>0</v>
      </c>
      <c r="BJ165" s="47">
        <f t="shared" si="164"/>
        <v>0</v>
      </c>
      <c r="BK165" s="47">
        <f t="shared" si="165"/>
        <v>0</v>
      </c>
      <c r="BL165" s="47">
        <f t="shared" si="166"/>
        <v>0</v>
      </c>
      <c r="BM165" s="47">
        <f t="shared" si="167"/>
        <v>0</v>
      </c>
      <c r="BN165" s="47">
        <f t="shared" si="168"/>
        <v>0</v>
      </c>
      <c r="BO165" s="47"/>
    </row>
    <row r="166" spans="1:67">
      <c r="A166" s="27">
        <v>13541</v>
      </c>
      <c r="B166" s="530" t="s">
        <v>272</v>
      </c>
      <c r="C166" s="441" t="s">
        <v>262</v>
      </c>
      <c r="D166" s="535" t="s">
        <v>110</v>
      </c>
      <c r="E166" s="530"/>
      <c r="F166" s="440"/>
      <c r="G166" s="440"/>
      <c r="H166" s="440"/>
      <c r="I166" s="440"/>
      <c r="J166" s="440"/>
      <c r="K166" s="440"/>
      <c r="L166" s="530">
        <v>1</v>
      </c>
      <c r="M166" s="519">
        <v>111.60156261562901</v>
      </c>
      <c r="N166" s="428">
        <f t="shared" si="153"/>
        <v>0</v>
      </c>
      <c r="O166" s="47"/>
      <c r="P166" s="47"/>
      <c r="Q166" s="47"/>
      <c r="R166" s="47"/>
      <c r="S166" s="47"/>
      <c r="T166" s="47"/>
      <c r="U166" s="47"/>
      <c r="V166" s="47"/>
      <c r="W166" s="47"/>
      <c r="X166" s="47"/>
      <c r="Y166" s="47"/>
      <c r="Z166" s="47"/>
      <c r="AA166" s="454">
        <v>1.65</v>
      </c>
      <c r="AB166" s="434"/>
      <c r="AC166" s="102"/>
      <c r="AD166" s="102"/>
      <c r="AE166" s="102"/>
      <c r="AF166" s="102"/>
      <c r="AG166" s="102"/>
      <c r="AH166" s="102"/>
      <c r="AI166" s="102">
        <f t="shared" si="144"/>
        <v>0</v>
      </c>
      <c r="AJ166" s="27"/>
      <c r="AK166" s="170">
        <f t="shared" si="154"/>
        <v>0</v>
      </c>
      <c r="AL166" s="47"/>
      <c r="AM166" s="47">
        <f t="shared" si="162"/>
        <v>0</v>
      </c>
      <c r="AN166" s="47"/>
      <c r="AO166" s="47"/>
      <c r="AP166" s="27"/>
      <c r="AQ166" s="47"/>
      <c r="AR166" s="47"/>
      <c r="AS166" s="47"/>
      <c r="AT166" s="47"/>
      <c r="AU166" s="47"/>
      <c r="AV166" s="47"/>
      <c r="AW166" s="47"/>
      <c r="AX166" s="47"/>
      <c r="AY166" s="47"/>
      <c r="AZ166" s="47"/>
      <c r="BA166" s="47">
        <f t="shared" si="155"/>
        <v>0</v>
      </c>
      <c r="BB166" s="47"/>
      <c r="BC166" s="47"/>
      <c r="BD166" s="47"/>
      <c r="BE166" s="47"/>
      <c r="BF166" s="47"/>
      <c r="BG166" s="47">
        <v>17004226</v>
      </c>
      <c r="BH166" s="47"/>
      <c r="BI166" s="47">
        <f t="shared" si="163"/>
        <v>0</v>
      </c>
      <c r="BJ166" s="47">
        <f t="shared" si="164"/>
        <v>0</v>
      </c>
      <c r="BK166" s="47">
        <f t="shared" si="165"/>
        <v>0</v>
      </c>
      <c r="BL166" s="47">
        <f t="shared" si="166"/>
        <v>0</v>
      </c>
      <c r="BM166" s="47">
        <f t="shared" si="167"/>
        <v>0</v>
      </c>
      <c r="BN166" s="47">
        <f t="shared" si="168"/>
        <v>0</v>
      </c>
      <c r="BO166" s="47"/>
    </row>
    <row r="167" spans="1:67">
      <c r="A167" s="27">
        <v>13542</v>
      </c>
      <c r="B167" s="530" t="s">
        <v>273</v>
      </c>
      <c r="C167" s="441" t="s">
        <v>262</v>
      </c>
      <c r="D167" s="535" t="s">
        <v>110</v>
      </c>
      <c r="E167" s="530"/>
      <c r="F167" s="440"/>
      <c r="G167" s="440"/>
      <c r="H167" s="440"/>
      <c r="I167" s="440"/>
      <c r="J167" s="440"/>
      <c r="K167" s="440"/>
      <c r="L167" s="530">
        <v>1</v>
      </c>
      <c r="M167" s="519">
        <v>71.494751050637603</v>
      </c>
      <c r="N167" s="428">
        <f t="shared" si="153"/>
        <v>0</v>
      </c>
      <c r="O167" s="47"/>
      <c r="P167" s="47"/>
      <c r="Q167" s="47"/>
      <c r="R167" s="47"/>
      <c r="S167" s="47"/>
      <c r="T167" s="47"/>
      <c r="U167" s="47"/>
      <c r="V167" s="47"/>
      <c r="W167" s="47"/>
      <c r="X167" s="47"/>
      <c r="Y167" s="47"/>
      <c r="Z167" s="47"/>
      <c r="AA167" s="454">
        <v>1.37</v>
      </c>
      <c r="AB167" s="434"/>
      <c r="AC167" s="102"/>
      <c r="AD167" s="102"/>
      <c r="AE167" s="102"/>
      <c r="AF167" s="102"/>
      <c r="AG167" s="102"/>
      <c r="AH167" s="102"/>
      <c r="AI167" s="102">
        <f t="shared" si="144"/>
        <v>0</v>
      </c>
      <c r="AJ167" s="27"/>
      <c r="AK167" s="170">
        <f t="shared" si="154"/>
        <v>0</v>
      </c>
      <c r="AL167" s="47"/>
      <c r="AM167" s="47">
        <f t="shared" si="162"/>
        <v>0</v>
      </c>
      <c r="AN167" s="47"/>
      <c r="AO167" s="47"/>
      <c r="AP167" s="27"/>
      <c r="AQ167" s="47"/>
      <c r="AR167" s="47"/>
      <c r="AS167" s="47"/>
      <c r="AT167" s="47"/>
      <c r="AU167" s="47"/>
      <c r="AV167" s="47"/>
      <c r="AW167" s="47"/>
      <c r="AX167" s="47"/>
      <c r="AY167" s="47"/>
      <c r="AZ167" s="47"/>
      <c r="BA167" s="47">
        <f t="shared" si="155"/>
        <v>0</v>
      </c>
      <c r="BB167" s="47"/>
      <c r="BC167" s="47"/>
      <c r="BD167" s="47"/>
      <c r="BE167" s="47"/>
      <c r="BF167" s="47"/>
      <c r="BG167" s="47">
        <v>17004227</v>
      </c>
      <c r="BH167" s="47"/>
      <c r="BI167" s="47">
        <f t="shared" si="163"/>
        <v>0</v>
      </c>
      <c r="BJ167" s="47">
        <f t="shared" si="164"/>
        <v>0</v>
      </c>
      <c r="BK167" s="47">
        <f t="shared" si="165"/>
        <v>0</v>
      </c>
      <c r="BL167" s="47">
        <f t="shared" si="166"/>
        <v>0</v>
      </c>
      <c r="BM167" s="47">
        <f t="shared" si="167"/>
        <v>0</v>
      </c>
      <c r="BN167" s="47">
        <f t="shared" si="168"/>
        <v>0</v>
      </c>
      <c r="BO167" s="47"/>
    </row>
    <row r="168" spans="1:67">
      <c r="A168" s="27">
        <v>13543</v>
      </c>
      <c r="B168" s="530" t="s">
        <v>274</v>
      </c>
      <c r="C168" s="441" t="s">
        <v>262</v>
      </c>
      <c r="D168" s="535" t="s">
        <v>110</v>
      </c>
      <c r="E168" s="530"/>
      <c r="F168" s="440"/>
      <c r="G168" s="440"/>
      <c r="H168" s="440"/>
      <c r="I168" s="440"/>
      <c r="J168" s="440"/>
      <c r="K168" s="440"/>
      <c r="L168" s="530">
        <v>1</v>
      </c>
      <c r="M168" s="519">
        <v>80.213623129983603</v>
      </c>
      <c r="N168" s="428">
        <f t="shared" si="153"/>
        <v>0</v>
      </c>
      <c r="O168" s="47"/>
      <c r="P168" s="47"/>
      <c r="Q168" s="47"/>
      <c r="R168" s="47"/>
      <c r="S168" s="47"/>
      <c r="T168" s="47"/>
      <c r="U168" s="47"/>
      <c r="V168" s="47"/>
      <c r="W168" s="47"/>
      <c r="X168" s="47"/>
      <c r="Y168" s="47"/>
      <c r="Z168" s="47"/>
      <c r="AA168" s="454">
        <v>1.54</v>
      </c>
      <c r="AB168" s="434"/>
      <c r="AC168" s="102"/>
      <c r="AD168" s="102"/>
      <c r="AE168" s="102"/>
      <c r="AF168" s="102"/>
      <c r="AG168" s="102"/>
      <c r="AH168" s="102"/>
      <c r="AI168" s="102">
        <f t="shared" si="144"/>
        <v>0</v>
      </c>
      <c r="AJ168" s="27"/>
      <c r="AK168" s="170">
        <f t="shared" si="154"/>
        <v>0</v>
      </c>
      <c r="AL168" s="47"/>
      <c r="AM168" s="47">
        <f t="shared" si="162"/>
        <v>0</v>
      </c>
      <c r="AN168" s="47"/>
      <c r="AO168" s="47"/>
      <c r="AP168" s="27"/>
      <c r="AQ168" s="47"/>
      <c r="AR168" s="47"/>
      <c r="AS168" s="47"/>
      <c r="AT168" s="47"/>
      <c r="AU168" s="47"/>
      <c r="AV168" s="47"/>
      <c r="AW168" s="47"/>
      <c r="AX168" s="47"/>
      <c r="AY168" s="47"/>
      <c r="AZ168" s="47"/>
      <c r="BA168" s="47">
        <f t="shared" si="155"/>
        <v>0</v>
      </c>
      <c r="BB168" s="47"/>
      <c r="BC168" s="47"/>
      <c r="BD168" s="47"/>
      <c r="BE168" s="47"/>
      <c r="BF168" s="47"/>
      <c r="BG168" s="47">
        <v>17004228</v>
      </c>
      <c r="BH168" s="47"/>
      <c r="BI168" s="47">
        <f t="shared" si="163"/>
        <v>0</v>
      </c>
      <c r="BJ168" s="47">
        <f t="shared" si="164"/>
        <v>0</v>
      </c>
      <c r="BK168" s="47">
        <f t="shared" si="165"/>
        <v>0</v>
      </c>
      <c r="BL168" s="47">
        <f t="shared" si="166"/>
        <v>0</v>
      </c>
      <c r="BM168" s="47">
        <f t="shared" si="167"/>
        <v>0</v>
      </c>
      <c r="BN168" s="47">
        <f t="shared" si="168"/>
        <v>0</v>
      </c>
      <c r="BO168" s="47"/>
    </row>
    <row r="169" spans="1:67">
      <c r="A169" s="27">
        <v>13544</v>
      </c>
      <c r="B169" s="530" t="s">
        <v>275</v>
      </c>
      <c r="C169" s="441" t="s">
        <v>262</v>
      </c>
      <c r="D169" s="535" t="s">
        <v>110</v>
      </c>
      <c r="E169" s="530"/>
      <c r="F169" s="440"/>
      <c r="G169" s="440"/>
      <c r="H169" s="440"/>
      <c r="I169" s="440"/>
      <c r="J169" s="440"/>
      <c r="K169" s="440"/>
      <c r="L169" s="530">
        <v>1</v>
      </c>
      <c r="M169" s="519">
        <v>92.420044041068095</v>
      </c>
      <c r="N169" s="428">
        <f t="shared" si="153"/>
        <v>0</v>
      </c>
      <c r="O169" s="47"/>
      <c r="P169" s="47"/>
      <c r="Q169" s="47"/>
      <c r="R169" s="47"/>
      <c r="S169" s="47"/>
      <c r="T169" s="47"/>
      <c r="U169" s="47"/>
      <c r="V169" s="47"/>
      <c r="W169" s="47"/>
      <c r="X169" s="47"/>
      <c r="Y169" s="47"/>
      <c r="Z169" s="47"/>
      <c r="AA169" s="454">
        <v>1.24</v>
      </c>
      <c r="AB169" s="434"/>
      <c r="AC169" s="102"/>
      <c r="AD169" s="102"/>
      <c r="AE169" s="102"/>
      <c r="AF169" s="102"/>
      <c r="AG169" s="102"/>
      <c r="AH169" s="102"/>
      <c r="AI169" s="102">
        <f t="shared" si="144"/>
        <v>0</v>
      </c>
      <c r="AJ169" s="27"/>
      <c r="AK169" s="170">
        <f t="shared" si="154"/>
        <v>0</v>
      </c>
      <c r="AL169" s="47"/>
      <c r="AM169" s="47">
        <f t="shared" si="162"/>
        <v>0</v>
      </c>
      <c r="AN169" s="47"/>
      <c r="AO169" s="47"/>
      <c r="AP169" s="27"/>
      <c r="AQ169" s="47"/>
      <c r="AR169" s="47"/>
      <c r="AS169" s="47"/>
      <c r="AT169" s="47"/>
      <c r="AU169" s="47"/>
      <c r="AV169" s="47"/>
      <c r="AW169" s="47"/>
      <c r="AX169" s="47"/>
      <c r="AY169" s="47"/>
      <c r="AZ169" s="47"/>
      <c r="BA169" s="47">
        <f t="shared" si="155"/>
        <v>0</v>
      </c>
      <c r="BB169" s="47"/>
      <c r="BC169" s="47"/>
      <c r="BD169" s="47"/>
      <c r="BE169" s="47"/>
      <c r="BF169" s="47"/>
      <c r="BG169" s="47">
        <v>17004229</v>
      </c>
      <c r="BH169" s="47"/>
      <c r="BI169" s="47">
        <f t="shared" si="163"/>
        <v>0</v>
      </c>
      <c r="BJ169" s="47">
        <f t="shared" si="164"/>
        <v>0</v>
      </c>
      <c r="BK169" s="47">
        <f t="shared" si="165"/>
        <v>0</v>
      </c>
      <c r="BL169" s="47">
        <f t="shared" si="166"/>
        <v>0</v>
      </c>
      <c r="BM169" s="47">
        <f t="shared" si="167"/>
        <v>0</v>
      </c>
      <c r="BN169" s="47">
        <f t="shared" si="168"/>
        <v>0</v>
      </c>
      <c r="BO169" s="47"/>
    </row>
    <row r="170" spans="1:67">
      <c r="A170" s="27">
        <v>13545</v>
      </c>
      <c r="B170" s="530" t="s">
        <v>276</v>
      </c>
      <c r="C170" s="441" t="s">
        <v>262</v>
      </c>
      <c r="D170" s="535" t="s">
        <v>110</v>
      </c>
      <c r="E170" s="530"/>
      <c r="F170" s="440"/>
      <c r="G170" s="440"/>
      <c r="H170" s="440"/>
      <c r="I170" s="440"/>
      <c r="J170" s="440"/>
      <c r="K170" s="440"/>
      <c r="L170" s="530">
        <v>1</v>
      </c>
      <c r="M170" s="519">
        <v>84.863688238968095</v>
      </c>
      <c r="N170" s="428">
        <f t="shared" si="153"/>
        <v>0</v>
      </c>
      <c r="O170" s="47"/>
      <c r="P170" s="47"/>
      <c r="Q170" s="47"/>
      <c r="R170" s="47"/>
      <c r="S170" s="47"/>
      <c r="T170" s="47"/>
      <c r="U170" s="47"/>
      <c r="V170" s="47"/>
      <c r="W170" s="47"/>
      <c r="X170" s="47"/>
      <c r="Y170" s="47"/>
      <c r="Z170" s="47"/>
      <c r="AA170" s="454">
        <v>1.59</v>
      </c>
      <c r="AB170" s="434"/>
      <c r="AC170" s="102"/>
      <c r="AD170" s="102"/>
      <c r="AE170" s="102"/>
      <c r="AF170" s="102"/>
      <c r="AG170" s="102"/>
      <c r="AH170" s="102"/>
      <c r="AI170" s="102">
        <f t="shared" si="144"/>
        <v>0</v>
      </c>
      <c r="AJ170" s="27"/>
      <c r="AK170" s="170">
        <f t="shared" si="154"/>
        <v>0</v>
      </c>
      <c r="AL170" s="47"/>
      <c r="AM170" s="47">
        <f t="shared" si="162"/>
        <v>0</v>
      </c>
      <c r="AN170" s="47"/>
      <c r="AO170" s="47"/>
      <c r="AP170" s="27"/>
      <c r="AQ170" s="47"/>
      <c r="AR170" s="47"/>
      <c r="AS170" s="47"/>
      <c r="AT170" s="47"/>
      <c r="AU170" s="47"/>
      <c r="AV170" s="47"/>
      <c r="AW170" s="47"/>
      <c r="AX170" s="47"/>
      <c r="AY170" s="47"/>
      <c r="AZ170" s="47"/>
      <c r="BA170" s="47">
        <f t="shared" si="155"/>
        <v>0</v>
      </c>
      <c r="BB170" s="47"/>
      <c r="BC170" s="47"/>
      <c r="BD170" s="47"/>
      <c r="BE170" s="47"/>
      <c r="BF170" s="47"/>
      <c r="BG170" s="47">
        <v>17004230</v>
      </c>
      <c r="BH170" s="47"/>
      <c r="BI170" s="47">
        <f t="shared" si="163"/>
        <v>0</v>
      </c>
      <c r="BJ170" s="47">
        <f t="shared" si="164"/>
        <v>0</v>
      </c>
      <c r="BK170" s="47">
        <f t="shared" si="165"/>
        <v>0</v>
      </c>
      <c r="BL170" s="47">
        <f t="shared" si="166"/>
        <v>0</v>
      </c>
      <c r="BM170" s="47">
        <f t="shared" si="167"/>
        <v>0</v>
      </c>
      <c r="BN170" s="47">
        <f t="shared" si="168"/>
        <v>0</v>
      </c>
      <c r="BO170" s="47"/>
    </row>
    <row r="171" spans="1:67">
      <c r="A171" s="27">
        <v>13546</v>
      </c>
      <c r="B171" s="530" t="s">
        <v>277</v>
      </c>
      <c r="C171" s="441" t="s">
        <v>262</v>
      </c>
      <c r="D171" s="535" t="s">
        <v>110</v>
      </c>
      <c r="E171" s="530"/>
      <c r="F171" s="440"/>
      <c r="G171" s="440"/>
      <c r="H171" s="440"/>
      <c r="I171" s="440"/>
      <c r="J171" s="440"/>
      <c r="K171" s="440"/>
      <c r="L171" s="530">
        <v>1</v>
      </c>
      <c r="M171" s="519">
        <v>94.745076595560306</v>
      </c>
      <c r="N171" s="428">
        <f t="shared" si="153"/>
        <v>0</v>
      </c>
      <c r="O171" s="47"/>
      <c r="P171" s="47"/>
      <c r="Q171" s="47"/>
      <c r="R171" s="47"/>
      <c r="S171" s="47"/>
      <c r="T171" s="47"/>
      <c r="U171" s="47"/>
      <c r="V171" s="47"/>
      <c r="W171" s="47"/>
      <c r="X171" s="47"/>
      <c r="Y171" s="47"/>
      <c r="Z171" s="47"/>
      <c r="AA171" s="454">
        <v>1.32</v>
      </c>
      <c r="AB171" s="434"/>
      <c r="AC171" s="102"/>
      <c r="AD171" s="102"/>
      <c r="AE171" s="102"/>
      <c r="AF171" s="102"/>
      <c r="AG171" s="102"/>
      <c r="AH171" s="102"/>
      <c r="AI171" s="102">
        <f t="shared" si="144"/>
        <v>0</v>
      </c>
      <c r="AJ171" s="27"/>
      <c r="AK171" s="170">
        <f t="shared" si="154"/>
        <v>0</v>
      </c>
      <c r="AL171" s="47"/>
      <c r="AM171" s="47">
        <f t="shared" si="162"/>
        <v>0</v>
      </c>
      <c r="AN171" s="47"/>
      <c r="AO171" s="47"/>
      <c r="AP171" s="27"/>
      <c r="AQ171" s="47"/>
      <c r="AR171" s="47"/>
      <c r="AS171" s="47"/>
      <c r="AT171" s="47"/>
      <c r="AU171" s="47"/>
      <c r="AV171" s="47"/>
      <c r="AW171" s="47"/>
      <c r="AX171" s="47"/>
      <c r="AY171" s="47"/>
      <c r="AZ171" s="47"/>
      <c r="BA171" s="47">
        <f t="shared" si="155"/>
        <v>0</v>
      </c>
      <c r="BB171" s="47"/>
      <c r="BC171" s="47"/>
      <c r="BD171" s="47"/>
      <c r="BE171" s="47"/>
      <c r="BF171" s="47"/>
      <c r="BG171" s="47">
        <v>17004231</v>
      </c>
      <c r="BH171" s="47"/>
      <c r="BI171" s="47">
        <f t="shared" si="163"/>
        <v>0</v>
      </c>
      <c r="BJ171" s="47">
        <f t="shared" si="164"/>
        <v>0</v>
      </c>
      <c r="BK171" s="47">
        <f t="shared" si="165"/>
        <v>0</v>
      </c>
      <c r="BL171" s="47">
        <f t="shared" si="166"/>
        <v>0</v>
      </c>
      <c r="BM171" s="47">
        <f t="shared" si="167"/>
        <v>0</v>
      </c>
      <c r="BN171" s="47">
        <f t="shared" si="168"/>
        <v>0</v>
      </c>
      <c r="BO171" s="47"/>
    </row>
    <row r="172" spans="1:67">
      <c r="A172" s="27">
        <v>13547</v>
      </c>
      <c r="B172" s="530" t="s">
        <v>278</v>
      </c>
      <c r="C172" s="441" t="s">
        <v>262</v>
      </c>
      <c r="D172" s="535" t="s">
        <v>110</v>
      </c>
      <c r="E172" s="530"/>
      <c r="F172" s="440"/>
      <c r="G172" s="440"/>
      <c r="H172" s="440"/>
      <c r="I172" s="440"/>
      <c r="J172" s="440"/>
      <c r="K172" s="440"/>
      <c r="L172" s="530">
        <v>1</v>
      </c>
      <c r="M172" s="519">
        <v>94.745076595560306</v>
      </c>
      <c r="N172" s="428">
        <f t="shared" si="153"/>
        <v>0</v>
      </c>
      <c r="O172" s="47"/>
      <c r="P172" s="47"/>
      <c r="Q172" s="47"/>
      <c r="R172" s="47"/>
      <c r="S172" s="47"/>
      <c r="T172" s="47"/>
      <c r="U172" s="47"/>
      <c r="V172" s="47"/>
      <c r="W172" s="47"/>
      <c r="X172" s="47"/>
      <c r="Y172" s="47"/>
      <c r="Z172" s="47"/>
      <c r="AA172" s="454">
        <v>1.86</v>
      </c>
      <c r="AB172" s="434"/>
      <c r="AC172" s="102"/>
      <c r="AD172" s="102"/>
      <c r="AE172" s="102"/>
      <c r="AF172" s="102"/>
      <c r="AG172" s="102"/>
      <c r="AH172" s="102"/>
      <c r="AI172" s="102">
        <f t="shared" si="144"/>
        <v>0</v>
      </c>
      <c r="AJ172" s="27"/>
      <c r="AK172" s="170">
        <f t="shared" si="154"/>
        <v>0</v>
      </c>
      <c r="AL172" s="47"/>
      <c r="AM172" s="47">
        <f t="shared" si="162"/>
        <v>0</v>
      </c>
      <c r="AN172" s="47"/>
      <c r="AO172" s="47"/>
      <c r="AP172" s="27"/>
      <c r="AQ172" s="47"/>
      <c r="AR172" s="47"/>
      <c r="AS172" s="47"/>
      <c r="AT172" s="47"/>
      <c r="AU172" s="47"/>
      <c r="AV172" s="47"/>
      <c r="AW172" s="47"/>
      <c r="AX172" s="47"/>
      <c r="AY172" s="47"/>
      <c r="AZ172" s="47"/>
      <c r="BA172" s="47">
        <f t="shared" si="155"/>
        <v>0</v>
      </c>
      <c r="BB172" s="47"/>
      <c r="BC172" s="47"/>
      <c r="BD172" s="47"/>
      <c r="BE172" s="47"/>
      <c r="BF172" s="47"/>
      <c r="BG172" s="47">
        <v>17004232</v>
      </c>
      <c r="BH172" s="47"/>
      <c r="BI172" s="47">
        <f t="shared" si="163"/>
        <v>0</v>
      </c>
      <c r="BJ172" s="47">
        <f t="shared" si="164"/>
        <v>0</v>
      </c>
      <c r="BK172" s="47">
        <f t="shared" si="165"/>
        <v>0</v>
      </c>
      <c r="BL172" s="47">
        <f t="shared" si="166"/>
        <v>0</v>
      </c>
      <c r="BM172" s="47">
        <f t="shared" si="167"/>
        <v>0</v>
      </c>
      <c r="BN172" s="47">
        <f t="shared" si="168"/>
        <v>0</v>
      </c>
      <c r="BO172" s="47"/>
    </row>
    <row r="173" spans="1:67">
      <c r="A173" s="27">
        <v>13548</v>
      </c>
      <c r="B173" s="530" t="s">
        <v>279</v>
      </c>
      <c r="C173" s="441" t="s">
        <v>262</v>
      </c>
      <c r="D173" s="535" t="s">
        <v>110</v>
      </c>
      <c r="E173" s="530"/>
      <c r="F173" s="440"/>
      <c r="G173" s="440"/>
      <c r="H173" s="440"/>
      <c r="I173" s="440"/>
      <c r="J173" s="440"/>
      <c r="K173" s="440"/>
      <c r="L173" s="530">
        <v>1</v>
      </c>
      <c r="M173" s="519">
        <v>94.745076595560306</v>
      </c>
      <c r="N173" s="428">
        <f t="shared" si="153"/>
        <v>0</v>
      </c>
      <c r="O173" s="47"/>
      <c r="P173" s="47"/>
      <c r="Q173" s="47"/>
      <c r="R173" s="47"/>
      <c r="S173" s="47"/>
      <c r="T173" s="47"/>
      <c r="U173" s="47"/>
      <c r="V173" s="47"/>
      <c r="W173" s="47"/>
      <c r="X173" s="47"/>
      <c r="Y173" s="47"/>
      <c r="Z173" s="47"/>
      <c r="AA173" s="454">
        <v>2.1</v>
      </c>
      <c r="AB173" s="434"/>
      <c r="AC173" s="102"/>
      <c r="AD173" s="102"/>
      <c r="AE173" s="102"/>
      <c r="AF173" s="102"/>
      <c r="AG173" s="102"/>
      <c r="AH173" s="102"/>
      <c r="AI173" s="102">
        <f t="shared" si="144"/>
        <v>0</v>
      </c>
      <c r="AJ173" s="27"/>
      <c r="AK173" s="170">
        <f t="shared" si="154"/>
        <v>0</v>
      </c>
      <c r="AL173" s="47"/>
      <c r="AM173" s="47">
        <f t="shared" si="162"/>
        <v>0</v>
      </c>
      <c r="AN173" s="47"/>
      <c r="AO173" s="47"/>
      <c r="AP173" s="27"/>
      <c r="AQ173" s="47"/>
      <c r="AR173" s="47"/>
      <c r="AS173" s="47"/>
      <c r="AT173" s="47"/>
      <c r="AU173" s="47"/>
      <c r="AV173" s="47"/>
      <c r="AW173" s="47"/>
      <c r="AX173" s="47"/>
      <c r="AY173" s="47"/>
      <c r="AZ173" s="47"/>
      <c r="BA173" s="47">
        <f t="shared" si="155"/>
        <v>0</v>
      </c>
      <c r="BB173" s="47"/>
      <c r="BC173" s="47"/>
      <c r="BD173" s="47"/>
      <c r="BE173" s="47"/>
      <c r="BF173" s="47"/>
      <c r="BG173" s="47">
        <v>17004233</v>
      </c>
      <c r="BH173" s="47"/>
      <c r="BI173" s="47">
        <f t="shared" si="163"/>
        <v>0</v>
      </c>
      <c r="BJ173" s="47">
        <f t="shared" si="164"/>
        <v>0</v>
      </c>
      <c r="BK173" s="47">
        <f t="shared" si="165"/>
        <v>0</v>
      </c>
      <c r="BL173" s="47">
        <f t="shared" si="166"/>
        <v>0</v>
      </c>
      <c r="BM173" s="47">
        <f t="shared" si="167"/>
        <v>0</v>
      </c>
      <c r="BN173" s="47">
        <f t="shared" si="168"/>
        <v>0</v>
      </c>
      <c r="BO173" s="47"/>
    </row>
    <row r="174" spans="1:67">
      <c r="A174" s="27">
        <v>13549</v>
      </c>
      <c r="B174" s="530" t="s">
        <v>280</v>
      </c>
      <c r="C174" s="441" t="s">
        <v>262</v>
      </c>
      <c r="D174" s="535" t="s">
        <v>110</v>
      </c>
      <c r="E174" s="530"/>
      <c r="F174" s="440"/>
      <c r="G174" s="440"/>
      <c r="H174" s="440"/>
      <c r="I174" s="440"/>
      <c r="J174" s="440"/>
      <c r="K174" s="440"/>
      <c r="L174" s="530">
        <v>1</v>
      </c>
      <c r="M174" s="519">
        <v>111.60156261562901</v>
      </c>
      <c r="N174" s="428">
        <f t="shared" si="153"/>
        <v>0</v>
      </c>
      <c r="O174" s="47"/>
      <c r="P174" s="47"/>
      <c r="Q174" s="47"/>
      <c r="R174" s="47"/>
      <c r="S174" s="47"/>
      <c r="T174" s="47"/>
      <c r="U174" s="47"/>
      <c r="V174" s="47"/>
      <c r="W174" s="47"/>
      <c r="X174" s="47"/>
      <c r="Y174" s="47"/>
      <c r="Z174" s="47"/>
      <c r="AA174" s="454">
        <v>2.7</v>
      </c>
      <c r="AB174" s="434"/>
      <c r="AC174" s="102"/>
      <c r="AD174" s="102"/>
      <c r="AE174" s="102"/>
      <c r="AF174" s="102"/>
      <c r="AG174" s="102"/>
      <c r="AH174" s="102"/>
      <c r="AI174" s="102">
        <f t="shared" si="144"/>
        <v>0</v>
      </c>
      <c r="AJ174" s="27"/>
      <c r="AK174" s="170">
        <f t="shared" si="154"/>
        <v>0</v>
      </c>
      <c r="AL174" s="47"/>
      <c r="AM174" s="47">
        <f t="shared" si="162"/>
        <v>0</v>
      </c>
      <c r="AN174" s="47"/>
      <c r="AO174" s="47"/>
      <c r="AP174" s="27"/>
      <c r="AQ174" s="47"/>
      <c r="AR174" s="47"/>
      <c r="AS174" s="47"/>
      <c r="AT174" s="47"/>
      <c r="AU174" s="47"/>
      <c r="AV174" s="47"/>
      <c r="AW174" s="47"/>
      <c r="AX174" s="47"/>
      <c r="AY174" s="47"/>
      <c r="AZ174" s="47"/>
      <c r="BA174" s="47">
        <f t="shared" si="155"/>
        <v>0</v>
      </c>
      <c r="BB174" s="47"/>
      <c r="BC174" s="47"/>
      <c r="BD174" s="47"/>
      <c r="BE174" s="47"/>
      <c r="BF174" s="47"/>
      <c r="BG174" s="47">
        <v>17004234</v>
      </c>
      <c r="BH174" s="47"/>
      <c r="BI174" s="47">
        <f t="shared" si="163"/>
        <v>0</v>
      </c>
      <c r="BJ174" s="47">
        <f t="shared" si="164"/>
        <v>0</v>
      </c>
      <c r="BK174" s="47">
        <f t="shared" si="165"/>
        <v>0</v>
      </c>
      <c r="BL174" s="47">
        <f t="shared" si="166"/>
        <v>0</v>
      </c>
      <c r="BM174" s="47">
        <f t="shared" si="167"/>
        <v>0</v>
      </c>
      <c r="BN174" s="47">
        <f t="shared" si="168"/>
        <v>0</v>
      </c>
      <c r="BO174" s="47"/>
    </row>
    <row r="175" spans="1:67">
      <c r="A175" s="14"/>
      <c r="B175" s="56"/>
      <c r="C175" s="27"/>
      <c r="D175" s="445"/>
      <c r="E175" s="56"/>
      <c r="F175" s="47"/>
      <c r="G175" s="47"/>
      <c r="H175" s="47"/>
      <c r="I175" s="47"/>
      <c r="J175" s="47"/>
      <c r="K175" s="47"/>
      <c r="L175" s="56"/>
      <c r="M175" s="278"/>
      <c r="N175" s="428"/>
      <c r="O175" s="47"/>
      <c r="P175" s="47"/>
      <c r="Q175" s="47"/>
      <c r="R175" s="47"/>
      <c r="S175" s="47"/>
      <c r="T175" s="47"/>
      <c r="U175" s="47"/>
      <c r="V175" s="47"/>
      <c r="W175" s="47"/>
      <c r="X175" s="47"/>
      <c r="Y175" s="47"/>
      <c r="Z175" s="47"/>
      <c r="AA175" s="47"/>
      <c r="AB175" s="434"/>
      <c r="AC175" s="102"/>
      <c r="AD175" s="102"/>
      <c r="AE175" s="102"/>
      <c r="AF175" s="102"/>
      <c r="AG175" s="102"/>
      <c r="AH175" s="102"/>
      <c r="AI175" s="102">
        <f t="shared" si="144"/>
        <v>0</v>
      </c>
      <c r="AJ175" s="27"/>
      <c r="AK175" s="170">
        <f t="shared" si="154"/>
        <v>0</v>
      </c>
      <c r="AL175" s="47"/>
      <c r="AM175" s="47">
        <f t="shared" si="162"/>
        <v>0</v>
      </c>
      <c r="AN175" s="47"/>
      <c r="AO175" s="47"/>
      <c r="AP175" s="27"/>
      <c r="AQ175" s="47"/>
      <c r="AR175" s="47"/>
      <c r="AS175" s="47"/>
      <c r="AT175" s="47"/>
      <c r="AU175" s="47"/>
      <c r="AV175" s="47"/>
      <c r="AW175" s="47"/>
      <c r="AX175" s="47"/>
      <c r="AY175" s="47"/>
      <c r="AZ175" s="47"/>
      <c r="BA175" s="47">
        <f t="shared" si="155"/>
        <v>0</v>
      </c>
      <c r="BB175" s="47"/>
      <c r="BC175" s="47"/>
      <c r="BD175" s="47"/>
      <c r="BE175" s="47"/>
      <c r="BF175" s="47"/>
      <c r="BG175" s="47"/>
      <c r="BH175" s="47"/>
      <c r="BI175" s="47">
        <f t="shared" si="163"/>
        <v>0</v>
      </c>
      <c r="BJ175" s="47">
        <f t="shared" si="164"/>
        <v>0</v>
      </c>
      <c r="BK175" s="47">
        <f t="shared" si="165"/>
        <v>0</v>
      </c>
      <c r="BL175" s="47">
        <f t="shared" si="166"/>
        <v>0</v>
      </c>
      <c r="BM175" s="47">
        <f t="shared" si="167"/>
        <v>0</v>
      </c>
      <c r="BN175" s="47">
        <f t="shared" si="168"/>
        <v>0</v>
      </c>
      <c r="BO175" s="47"/>
    </row>
    <row r="176" spans="1:67" ht="15.6">
      <c r="A176" s="47"/>
      <c r="B176" s="421"/>
      <c r="C176" s="47"/>
      <c r="D176" s="450"/>
      <c r="E176" s="27"/>
      <c r="F176" s="47"/>
      <c r="G176" s="47"/>
      <c r="H176" s="47"/>
      <c r="I176" s="47"/>
      <c r="J176" s="47"/>
      <c r="K176" s="47"/>
      <c r="L176" s="47"/>
      <c r="M176" s="452" t="s">
        <v>281</v>
      </c>
      <c r="N176" s="428">
        <f>SUM(N6:N174)</f>
        <v>0</v>
      </c>
      <c r="O176" s="47"/>
      <c r="P176" s="47"/>
      <c r="Q176" s="47"/>
      <c r="R176" s="47"/>
      <c r="S176" s="47"/>
      <c r="T176" s="47"/>
      <c r="U176" s="47"/>
      <c r="V176" s="47"/>
      <c r="W176" s="47"/>
      <c r="X176" s="47"/>
      <c r="Y176" s="47"/>
      <c r="Z176" s="47"/>
      <c r="AA176" s="47"/>
      <c r="AB176" s="434"/>
      <c r="AC176" s="47">
        <f t="shared" ref="AC176:AI176" si="169">SUM(AC6:AC163)</f>
        <v>0</v>
      </c>
      <c r="AD176" s="47">
        <f t="shared" si="169"/>
        <v>0</v>
      </c>
      <c r="AE176" s="47">
        <f t="shared" si="169"/>
        <v>0</v>
      </c>
      <c r="AF176" s="47">
        <f t="shared" si="169"/>
        <v>0</v>
      </c>
      <c r="AG176" s="47">
        <f t="shared" si="169"/>
        <v>0</v>
      </c>
      <c r="AH176" s="47">
        <f t="shared" si="169"/>
        <v>0</v>
      </c>
      <c r="AI176" s="47">
        <f t="shared" si="169"/>
        <v>0</v>
      </c>
      <c r="AJ176" s="27"/>
      <c r="AK176" s="47"/>
      <c r="AL176" s="47"/>
      <c r="AM176" s="47"/>
      <c r="AN176" s="47"/>
      <c r="AO176" s="47"/>
      <c r="AP176" s="47"/>
      <c r="AQ176" s="47"/>
      <c r="AR176" s="47"/>
      <c r="AS176" s="47"/>
      <c r="AT176" s="47"/>
      <c r="AU176" s="47"/>
      <c r="AV176" s="47"/>
      <c r="AW176" s="47"/>
      <c r="AX176" s="47"/>
      <c r="AY176" s="47"/>
      <c r="AZ176" s="47"/>
      <c r="BA176" s="47"/>
      <c r="BB176" s="47"/>
      <c r="BC176" s="47"/>
      <c r="BD176" s="47"/>
      <c r="BE176" s="47"/>
      <c r="BF176" s="47"/>
      <c r="BG176" s="47"/>
      <c r="BH176" s="47"/>
      <c r="BI176" s="47">
        <f t="shared" ref="BI176:BN176" si="170">SUM(BI6:BI122)</f>
        <v>0</v>
      </c>
      <c r="BJ176" s="47">
        <f t="shared" si="170"/>
        <v>0</v>
      </c>
      <c r="BK176" s="47">
        <f t="shared" si="170"/>
        <v>0</v>
      </c>
      <c r="BL176" s="47">
        <f t="shared" si="170"/>
        <v>0</v>
      </c>
      <c r="BM176" s="47">
        <f t="shared" si="170"/>
        <v>0</v>
      </c>
      <c r="BN176" s="47">
        <f t="shared" si="170"/>
        <v>0</v>
      </c>
      <c r="BO176" s="47"/>
    </row>
    <row r="177" spans="1:67" ht="15.6">
      <c r="A177" s="47"/>
      <c r="B177" s="421"/>
      <c r="C177" s="47"/>
      <c r="D177" s="450"/>
      <c r="E177" s="27"/>
      <c r="F177" s="47"/>
      <c r="G177" s="47"/>
      <c r="H177" s="47"/>
      <c r="I177" s="47"/>
      <c r="J177" s="47"/>
      <c r="K177" s="47"/>
      <c r="L177" s="47"/>
      <c r="M177" s="452" t="s">
        <v>282</v>
      </c>
      <c r="N177" s="453">
        <f>AM178</f>
        <v>0</v>
      </c>
      <c r="O177" s="47"/>
      <c r="P177" s="47"/>
      <c r="Q177" s="47"/>
      <c r="R177" s="47"/>
      <c r="S177" s="47"/>
      <c r="T177" s="47"/>
      <c r="U177" s="47"/>
      <c r="V177" s="47"/>
      <c r="W177" s="47"/>
      <c r="X177" s="47"/>
      <c r="Y177" s="47"/>
      <c r="Z177" s="47"/>
      <c r="AA177" s="47"/>
      <c r="AB177" s="434"/>
      <c r="AC177" s="47"/>
      <c r="AD177" s="47"/>
      <c r="AE177" s="47"/>
      <c r="AF177" s="47"/>
      <c r="AG177" s="47"/>
      <c r="AH177" s="47"/>
      <c r="AI177" s="47"/>
      <c r="AJ177" s="27"/>
      <c r="AK177" s="47"/>
      <c r="AL177" s="47"/>
      <c r="AM177" s="47"/>
      <c r="AN177" s="47"/>
      <c r="AO177" s="47"/>
      <c r="AP177" s="47"/>
      <c r="AQ177" s="47"/>
      <c r="AR177" s="47"/>
      <c r="AS177" s="47"/>
      <c r="AT177" s="33">
        <v>40</v>
      </c>
      <c r="AU177" s="33">
        <v>50</v>
      </c>
      <c r="AV177" s="33">
        <v>70</v>
      </c>
      <c r="AW177" s="33">
        <v>90</v>
      </c>
      <c r="AX177" s="33">
        <v>100</v>
      </c>
      <c r="AY177" s="33">
        <v>120</v>
      </c>
      <c r="AZ177" s="33">
        <v>140</v>
      </c>
      <c r="BA177" s="33" t="s">
        <v>70</v>
      </c>
      <c r="BB177" s="33" t="s">
        <v>71</v>
      </c>
      <c r="BC177" s="47"/>
      <c r="BD177" s="47"/>
      <c r="BE177" s="47"/>
      <c r="BF177" s="47"/>
      <c r="BG177" s="47"/>
      <c r="BH177" s="47"/>
      <c r="BI177" s="47"/>
      <c r="BJ177" s="47"/>
      <c r="BK177" s="47"/>
      <c r="BL177" s="47"/>
      <c r="BM177" s="47"/>
      <c r="BN177" s="47"/>
      <c r="BO177" s="47"/>
    </row>
    <row r="178" spans="1:67">
      <c r="A178" s="47"/>
      <c r="B178" s="421"/>
      <c r="C178" s="47"/>
      <c r="D178" s="47"/>
      <c r="E178" s="47"/>
      <c r="F178" s="47"/>
      <c r="G178" s="47"/>
      <c r="H178" s="47"/>
      <c r="I178" s="47"/>
      <c r="J178" s="47"/>
      <c r="K178" s="47"/>
      <c r="L178" s="47"/>
      <c r="M178" s="27"/>
      <c r="N178" s="47"/>
      <c r="O178" s="47"/>
      <c r="P178" s="47"/>
      <c r="Q178" s="47"/>
      <c r="R178" s="47"/>
      <c r="S178" s="47"/>
      <c r="T178" s="47"/>
      <c r="U178" s="47"/>
      <c r="V178" s="47"/>
      <c r="W178" s="47"/>
      <c r="X178" s="47"/>
      <c r="Y178" s="47"/>
      <c r="Z178" s="47"/>
      <c r="AA178" s="47"/>
      <c r="AB178" s="47"/>
      <c r="AC178" s="47"/>
      <c r="AD178" s="47"/>
      <c r="AE178" s="47"/>
      <c r="AF178" s="47"/>
      <c r="AG178" s="47"/>
      <c r="AH178" s="47"/>
      <c r="AI178" s="47"/>
      <c r="AJ178" s="47"/>
      <c r="AK178" s="47">
        <f>SUM(AK6:AK177)</f>
        <v>0</v>
      </c>
      <c r="AL178" s="47"/>
      <c r="AM178" s="47">
        <f>SUM(AM6:AM177)</f>
        <v>0</v>
      </c>
      <c r="AN178" s="47"/>
      <c r="AO178" s="47"/>
      <c r="AP178" s="47"/>
      <c r="AQ178" s="47"/>
      <c r="AR178" s="47"/>
      <c r="AS178" s="47"/>
      <c r="AT178" s="47">
        <f t="shared" ref="AT178:BB178" si="171">SUM(AT6:AT163)</f>
        <v>0</v>
      </c>
      <c r="AU178" s="47">
        <f t="shared" si="171"/>
        <v>0</v>
      </c>
      <c r="AV178" s="47">
        <f t="shared" si="171"/>
        <v>0</v>
      </c>
      <c r="AW178" s="47">
        <f t="shared" si="171"/>
        <v>0</v>
      </c>
      <c r="AX178" s="47">
        <f t="shared" si="171"/>
        <v>0</v>
      </c>
      <c r="AY178" s="47">
        <f t="shared" si="171"/>
        <v>0</v>
      </c>
      <c r="AZ178" s="47">
        <f t="shared" si="171"/>
        <v>0</v>
      </c>
      <c r="BA178" s="47">
        <f t="shared" si="171"/>
        <v>0</v>
      </c>
      <c r="BB178" s="47">
        <f t="shared" si="171"/>
        <v>0</v>
      </c>
      <c r="BC178" s="47"/>
      <c r="BD178" s="47"/>
      <c r="BE178" s="47"/>
      <c r="BF178" s="47"/>
      <c r="BG178" s="47"/>
      <c r="BH178" s="47"/>
      <c r="BI178" s="47"/>
      <c r="BJ178" s="47"/>
      <c r="BK178" s="47"/>
      <c r="BL178" s="47"/>
      <c r="BM178" s="47"/>
      <c r="BN178" s="47"/>
      <c r="BO178" s="47"/>
    </row>
    <row r="179" spans="1:67">
      <c r="A179" s="47"/>
      <c r="B179" s="451" t="s">
        <v>283</v>
      </c>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t="s">
        <v>284</v>
      </c>
      <c r="AB179" s="455">
        <f>SUM(AC176:AH176)</f>
        <v>0</v>
      </c>
      <c r="AC179" s="47"/>
      <c r="AD179" s="47"/>
      <c r="AE179" s="47"/>
      <c r="AF179" s="47" t="s">
        <v>285</v>
      </c>
      <c r="AG179" s="47"/>
      <c r="AH179" s="47">
        <f>AI176</f>
        <v>0</v>
      </c>
      <c r="AI179" s="47"/>
      <c r="AJ179" s="47"/>
      <c r="AK179" s="47"/>
      <c r="AL179" s="47"/>
      <c r="AM179" s="47"/>
      <c r="AN179" s="47"/>
      <c r="AO179" s="47"/>
      <c r="AP179" s="47"/>
      <c r="AQ179" s="47"/>
      <c r="AR179" s="47"/>
      <c r="AS179" s="47"/>
      <c r="AT179" s="47"/>
      <c r="AU179" s="47"/>
      <c r="AV179" s="47"/>
      <c r="AW179" s="47"/>
      <c r="AX179" s="47"/>
      <c r="AY179" s="47"/>
      <c r="AZ179" s="47"/>
      <c r="BA179" s="47"/>
      <c r="BB179" s="47"/>
      <c r="BC179" s="47"/>
      <c r="BD179" s="47"/>
      <c r="BE179" s="47"/>
      <c r="BF179" s="47"/>
      <c r="BG179" s="47"/>
      <c r="BH179" s="47"/>
      <c r="BI179" s="47"/>
      <c r="BJ179" s="47"/>
      <c r="BK179" s="47"/>
      <c r="BL179" s="47"/>
      <c r="BM179" s="47"/>
      <c r="BN179" s="47"/>
      <c r="BO179" s="47"/>
    </row>
    <row r="180" spans="1:67">
      <c r="A180" s="47"/>
      <c r="B180" s="421"/>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c r="AB180" s="47"/>
      <c r="AC180" s="47"/>
      <c r="AD180" s="47"/>
      <c r="AE180" s="47"/>
      <c r="AF180" s="47"/>
      <c r="AG180" s="47"/>
      <c r="AH180" s="47"/>
      <c r="AI180" s="47"/>
      <c r="AJ180" s="47"/>
      <c r="AK180" s="47"/>
      <c r="AL180" s="47"/>
      <c r="AM180" s="47"/>
      <c r="AN180" s="47"/>
      <c r="AO180" s="47"/>
      <c r="AP180" s="47"/>
      <c r="AQ180" s="47"/>
      <c r="AR180" s="47"/>
      <c r="AS180" s="47"/>
      <c r="AT180" s="47"/>
      <c r="AU180" s="47"/>
      <c r="AV180" s="47"/>
      <c r="AW180" s="47"/>
      <c r="AX180" s="47"/>
      <c r="AY180" s="47"/>
      <c r="AZ180" s="47"/>
      <c r="BA180" s="47"/>
      <c r="BB180" s="47"/>
      <c r="BC180" s="47"/>
      <c r="BD180" s="47"/>
      <c r="BE180" s="47"/>
      <c r="BF180" s="47"/>
      <c r="BG180" s="47"/>
      <c r="BH180" s="47"/>
      <c r="BI180" s="47"/>
      <c r="BJ180" s="47"/>
      <c r="BK180" s="47"/>
      <c r="BL180" s="47"/>
      <c r="BM180" s="47"/>
      <c r="BN180" s="47"/>
      <c r="BO180" s="47"/>
    </row>
    <row r="181" spans="1:67">
      <c r="A181" s="47"/>
      <c r="B181" s="421"/>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c r="AA181" s="47"/>
      <c r="AB181" s="47"/>
      <c r="AC181" s="47"/>
      <c r="AD181" s="47"/>
      <c r="AE181" s="47"/>
      <c r="AF181" s="47"/>
      <c r="AG181" s="47"/>
      <c r="AH181" s="47"/>
      <c r="AI181" s="47"/>
      <c r="AJ181" s="47"/>
      <c r="AK181" s="47"/>
      <c r="AL181" s="47"/>
      <c r="AM181" s="47"/>
      <c r="AN181" s="47"/>
      <c r="AO181" s="47"/>
      <c r="AP181" s="47"/>
      <c r="AQ181" s="47"/>
      <c r="AR181" s="47"/>
      <c r="AS181" s="47"/>
      <c r="AT181" s="47"/>
      <c r="AU181" s="47"/>
      <c r="AV181" s="47"/>
      <c r="AW181" s="47"/>
      <c r="AX181" s="47"/>
      <c r="AY181" s="47"/>
      <c r="AZ181" s="47"/>
      <c r="BA181" s="47"/>
      <c r="BB181" s="47"/>
      <c r="BC181" s="47"/>
      <c r="BD181" s="47"/>
      <c r="BE181" s="47"/>
      <c r="BF181" s="47"/>
      <c r="BG181" s="47"/>
      <c r="BH181" s="47"/>
      <c r="BI181" s="47"/>
      <c r="BJ181" s="47"/>
      <c r="BK181" s="47"/>
      <c r="BL181" s="47"/>
      <c r="BM181" s="47"/>
      <c r="BN181" s="47"/>
      <c r="BO181" s="47"/>
    </row>
    <row r="182" spans="1:67">
      <c r="A182" s="47"/>
      <c r="B182" s="421"/>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c r="AC182" s="47"/>
      <c r="AD182" s="47"/>
      <c r="AE182" s="47"/>
      <c r="AF182" s="47"/>
      <c r="AG182" s="47"/>
      <c r="AH182" s="47"/>
      <c r="AI182" s="47"/>
      <c r="AJ182" s="47"/>
      <c r="AK182" s="47"/>
      <c r="AL182" s="47"/>
      <c r="AM182" s="47"/>
      <c r="AN182" s="47"/>
      <c r="AO182" s="47"/>
      <c r="AP182" s="47"/>
      <c r="AQ182" s="47"/>
      <c r="AR182" s="47"/>
      <c r="AS182" s="47"/>
      <c r="AT182" s="47"/>
      <c r="AU182" s="47"/>
      <c r="AV182" s="47"/>
      <c r="AW182" s="47"/>
      <c r="AX182" s="47"/>
      <c r="AY182" s="47"/>
      <c r="AZ182" s="47"/>
      <c r="BA182" s="47"/>
      <c r="BB182" s="47"/>
      <c r="BC182" s="47"/>
      <c r="BD182" s="47"/>
      <c r="BE182" s="47"/>
      <c r="BF182" s="47"/>
      <c r="BG182" s="47"/>
      <c r="BH182" s="47"/>
      <c r="BI182" s="47"/>
      <c r="BJ182" s="47"/>
      <c r="BK182" s="47"/>
      <c r="BL182" s="47"/>
      <c r="BM182" s="47"/>
      <c r="BN182" s="47"/>
      <c r="BO182" s="47"/>
    </row>
    <row r="183" spans="1:67">
      <c r="A183" s="47"/>
      <c r="B183" s="421"/>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c r="AB183" s="47"/>
      <c r="AC183" s="47"/>
      <c r="AD183" s="47"/>
      <c r="AE183" s="47"/>
      <c r="AF183" s="47"/>
      <c r="AG183" s="47"/>
      <c r="AH183" s="47"/>
      <c r="AI183" s="47"/>
      <c r="AJ183" s="47"/>
      <c r="AK183" s="47"/>
      <c r="AL183" s="47"/>
      <c r="AM183" s="47"/>
      <c r="AN183" s="47"/>
      <c r="AO183" s="47"/>
      <c r="AP183" s="47"/>
      <c r="AQ183" s="47"/>
      <c r="AR183" s="47"/>
      <c r="AS183" s="47"/>
      <c r="AT183" s="47"/>
      <c r="AU183" s="47"/>
      <c r="AV183" s="47"/>
      <c r="AW183" s="47"/>
      <c r="AX183" s="47"/>
      <c r="AY183" s="47"/>
      <c r="AZ183" s="47"/>
      <c r="BA183" s="47"/>
      <c r="BB183" s="47"/>
      <c r="BC183" s="47"/>
      <c r="BD183" s="47"/>
      <c r="BE183" s="47"/>
      <c r="BF183" s="47"/>
      <c r="BG183" s="47"/>
      <c r="BH183" s="47"/>
      <c r="BI183" s="47"/>
      <c r="BJ183" s="47"/>
      <c r="BK183" s="47"/>
      <c r="BL183" s="47"/>
      <c r="BM183" s="47"/>
      <c r="BN183" s="47"/>
      <c r="BO183" s="47"/>
    </row>
    <row r="184" spans="1:67">
      <c r="A184" s="47"/>
      <c r="B184" s="421"/>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c r="AB184" s="47"/>
      <c r="AC184" s="47"/>
      <c r="AD184" s="47"/>
      <c r="AE184" s="47"/>
      <c r="AF184" s="47"/>
      <c r="AG184" s="47"/>
      <c r="AH184" s="47"/>
      <c r="AI184" s="47"/>
      <c r="AJ184" s="47"/>
      <c r="AK184" s="47"/>
      <c r="AL184" s="47"/>
      <c r="AM184" s="47"/>
      <c r="AN184" s="47"/>
      <c r="AO184" s="47"/>
      <c r="AP184" s="47"/>
      <c r="AQ184" s="47"/>
      <c r="AR184" s="47"/>
      <c r="AS184" s="47"/>
      <c r="AT184" s="47"/>
      <c r="AU184" s="47"/>
      <c r="AV184" s="47"/>
      <c r="AW184" s="47"/>
      <c r="AX184" s="47"/>
      <c r="AY184" s="47"/>
      <c r="AZ184" s="47"/>
      <c r="BA184" s="47"/>
      <c r="BB184" s="47"/>
      <c r="BC184" s="47"/>
      <c r="BD184" s="47"/>
      <c r="BE184" s="47"/>
      <c r="BF184" s="47"/>
      <c r="BG184" s="47"/>
      <c r="BH184" s="47"/>
      <c r="BI184" s="47"/>
      <c r="BJ184" s="47"/>
      <c r="BK184" s="47"/>
      <c r="BL184" s="47"/>
      <c r="BM184" s="47"/>
      <c r="BN184" s="47"/>
      <c r="BO184" s="47"/>
    </row>
  </sheetData>
  <mergeCells count="12">
    <mergeCell ref="C123:D123"/>
    <mergeCell ref="B1:B2"/>
    <mergeCell ref="BI1:BN1"/>
    <mergeCell ref="AT2:BB2"/>
    <mergeCell ref="C5:D5"/>
    <mergeCell ref="C58:D58"/>
    <mergeCell ref="C74:D74"/>
    <mergeCell ref="F1:K1"/>
    <mergeCell ref="N1:V1"/>
    <mergeCell ref="W1:Z1"/>
    <mergeCell ref="AC1:AI1"/>
    <mergeCell ref="AN1:AS1"/>
  </mergeCells>
  <hyperlinks>
    <hyperlink ref="AA1" r:id="rId1" xr:uid="{00000000-0004-0000-0100-000000000000}"/>
    <hyperlink ref="O3" r:id="rId2" xr:uid="{00000000-0004-0000-0100-000001000000}"/>
    <hyperlink ref="P3" r:id="rId3" xr:uid="{00000000-0004-0000-0100-000002000000}"/>
    <hyperlink ref="Q3" r:id="rId4" xr:uid="{00000000-0004-0000-0100-000003000000}"/>
    <hyperlink ref="R3" r:id="rId5" xr:uid="{00000000-0004-0000-0100-000004000000}"/>
    <hyperlink ref="S3" r:id="rId6" xr:uid="{00000000-0004-0000-0100-000005000000}"/>
    <hyperlink ref="T3" r:id="rId7" xr:uid="{00000000-0004-0000-0100-000006000000}"/>
    <hyperlink ref="U3" r:id="rId8" xr:uid="{00000000-0004-0000-0100-000007000000}"/>
    <hyperlink ref="V3" r:id="rId9" xr:uid="{00000000-0004-0000-0100-000008000000}"/>
    <hyperlink ref="W3" r:id="rId10" xr:uid="{00000000-0004-0000-0100-000009000000}"/>
    <hyperlink ref="X3" r:id="rId11" xr:uid="{00000000-0004-0000-0100-00000A000000}"/>
    <hyperlink ref="Y3" r:id="rId12" xr:uid="{00000000-0004-0000-0100-00000B000000}"/>
    <hyperlink ref="Z3" r:id="rId13" xr:uid="{00000000-0004-0000-0100-00000C000000}"/>
    <hyperlink ref="D6" r:id="rId14" xr:uid="{00000000-0004-0000-0100-00000E000000}"/>
    <hyperlink ref="D7" r:id="rId15" xr:uid="{00000000-0004-0000-0100-00000F000000}"/>
    <hyperlink ref="D8" r:id="rId16" xr:uid="{00000000-0004-0000-0100-000010000000}"/>
    <hyperlink ref="D9" r:id="rId17" xr:uid="{00000000-0004-0000-0100-000011000000}"/>
    <hyperlink ref="D12" r:id="rId18" xr:uid="{00000000-0004-0000-0100-000012000000}"/>
    <hyperlink ref="D13" r:id="rId19" xr:uid="{00000000-0004-0000-0100-000013000000}"/>
    <hyperlink ref="D14" r:id="rId20" xr:uid="{00000000-0004-0000-0100-000014000000}"/>
    <hyperlink ref="D15" r:id="rId21" xr:uid="{00000000-0004-0000-0100-000015000000}"/>
    <hyperlink ref="D18" r:id="rId22" xr:uid="{00000000-0004-0000-0100-000016000000}"/>
    <hyperlink ref="D19" r:id="rId23" xr:uid="{00000000-0004-0000-0100-000017000000}"/>
    <hyperlink ref="D22" r:id="rId24" xr:uid="{00000000-0004-0000-0100-000018000000}"/>
    <hyperlink ref="D23" r:id="rId25" xr:uid="{00000000-0004-0000-0100-000019000000}"/>
    <hyperlink ref="D24" r:id="rId26" xr:uid="{00000000-0004-0000-0100-00001A000000}"/>
    <hyperlink ref="D27" r:id="rId27" xr:uid="{00000000-0004-0000-0100-00001B000000}"/>
    <hyperlink ref="D28" r:id="rId28" xr:uid="{00000000-0004-0000-0100-00001C000000}"/>
    <hyperlink ref="D29" r:id="rId29" xr:uid="{00000000-0004-0000-0100-00001D000000}"/>
    <hyperlink ref="D30" r:id="rId30" xr:uid="{00000000-0004-0000-0100-00001E000000}"/>
    <hyperlink ref="D33" r:id="rId31" xr:uid="{00000000-0004-0000-0100-00001F000000}"/>
    <hyperlink ref="D34" r:id="rId32" xr:uid="{00000000-0004-0000-0100-000020000000}"/>
    <hyperlink ref="D35" r:id="rId33" xr:uid="{00000000-0004-0000-0100-000021000000}"/>
    <hyperlink ref="D36" r:id="rId34" xr:uid="{00000000-0004-0000-0100-000022000000}"/>
    <hyperlink ref="D37" r:id="rId35" xr:uid="{00000000-0004-0000-0100-000023000000}"/>
    <hyperlink ref="D25" r:id="rId36" xr:uid="{00000000-0004-0000-0100-000024000000}"/>
    <hyperlink ref="D26" r:id="rId37" xr:uid="{00000000-0004-0000-0100-000025000000}"/>
    <hyperlink ref="D31" r:id="rId38" xr:uid="{00000000-0004-0000-0100-000026000000}"/>
    <hyperlink ref="C5:D5" r:id="rId39" display="VIDEO PRESENTATIONS" xr:uid="{00000000-0004-0000-0100-000027000000}"/>
    <hyperlink ref="D76" r:id="rId40" xr:uid="{00000000-0004-0000-0100-000028000000}"/>
    <hyperlink ref="D77" r:id="rId41" xr:uid="{00000000-0004-0000-0100-000029000000}"/>
    <hyperlink ref="D79" r:id="rId42" xr:uid="{00000000-0004-0000-0100-00002A000000}"/>
    <hyperlink ref="D80" r:id="rId43" xr:uid="{00000000-0004-0000-0100-00002B000000}"/>
    <hyperlink ref="D81" r:id="rId44" xr:uid="{00000000-0004-0000-0100-00002C000000}"/>
    <hyperlink ref="D83" r:id="rId45" xr:uid="{00000000-0004-0000-0100-00002D000000}"/>
    <hyperlink ref="D84" r:id="rId46" xr:uid="{00000000-0004-0000-0100-00002E000000}"/>
    <hyperlink ref="D95" r:id="rId47" xr:uid="{00000000-0004-0000-0100-00002F000000}"/>
    <hyperlink ref="D96" r:id="rId48" xr:uid="{00000000-0004-0000-0100-000030000000}"/>
    <hyperlink ref="D97" r:id="rId49" xr:uid="{00000000-0004-0000-0100-000031000000}"/>
    <hyperlink ref="D98" r:id="rId50" xr:uid="{00000000-0004-0000-0100-000032000000}"/>
    <hyperlink ref="D99" r:id="rId51" xr:uid="{00000000-0004-0000-0100-000033000000}"/>
    <hyperlink ref="D100" r:id="rId52" xr:uid="{00000000-0004-0000-0100-000034000000}"/>
    <hyperlink ref="D101" r:id="rId53" xr:uid="{00000000-0004-0000-0100-000035000000}"/>
    <hyperlink ref="D102" r:id="rId54" xr:uid="{00000000-0004-0000-0100-000036000000}"/>
    <hyperlink ref="D103" r:id="rId55" xr:uid="{00000000-0004-0000-0100-000037000000}"/>
    <hyperlink ref="D104" r:id="rId56" xr:uid="{00000000-0004-0000-0100-000038000000}"/>
    <hyperlink ref="D105" r:id="rId57" xr:uid="{00000000-0004-0000-0100-000039000000}"/>
    <hyperlink ref="D106" r:id="rId58" xr:uid="{00000000-0004-0000-0100-00003A000000}"/>
    <hyperlink ref="D107" r:id="rId59" xr:uid="{00000000-0004-0000-0100-00003B000000}"/>
    <hyperlink ref="D108" r:id="rId60" xr:uid="{00000000-0004-0000-0100-00003C000000}"/>
    <hyperlink ref="D109" r:id="rId61" xr:uid="{00000000-0004-0000-0100-00003D000000}"/>
    <hyperlink ref="D110" r:id="rId62" xr:uid="{00000000-0004-0000-0100-00003E000000}"/>
    <hyperlink ref="D111" r:id="rId63" xr:uid="{00000000-0004-0000-0100-00003F000000}"/>
    <hyperlink ref="D112" r:id="rId64" xr:uid="{00000000-0004-0000-0100-000040000000}"/>
    <hyperlink ref="D75" r:id="rId65" xr:uid="{00000000-0004-0000-0100-000041000000}"/>
    <hyperlink ref="D78" r:id="rId66" xr:uid="{00000000-0004-0000-0100-000042000000}"/>
    <hyperlink ref="D85" r:id="rId67" xr:uid="{00000000-0004-0000-0100-000043000000}"/>
    <hyperlink ref="D90" r:id="rId68" xr:uid="{00000000-0004-0000-0100-000044000000}"/>
    <hyperlink ref="D91" r:id="rId69" xr:uid="{00000000-0004-0000-0100-000045000000}"/>
    <hyperlink ref="D43" r:id="rId70" xr:uid="{00000000-0004-0000-0100-000046000000}"/>
    <hyperlink ref="D59" r:id="rId71" xr:uid="{00000000-0004-0000-0100-000047000000}"/>
    <hyperlink ref="D60" r:id="rId72" xr:uid="{00000000-0004-0000-0100-000048000000}"/>
    <hyperlink ref="D61" r:id="rId73" xr:uid="{00000000-0004-0000-0100-000049000000}"/>
    <hyperlink ref="D62" r:id="rId74" xr:uid="{00000000-0004-0000-0100-00004A000000}"/>
    <hyperlink ref="D63" r:id="rId75" xr:uid="{00000000-0004-0000-0100-00004B000000}"/>
    <hyperlink ref="D64" r:id="rId76" xr:uid="{00000000-0004-0000-0100-00004C000000}"/>
    <hyperlink ref="D65" r:id="rId77" xr:uid="{00000000-0004-0000-0100-00004D000000}"/>
    <hyperlink ref="D66" r:id="rId78" xr:uid="{00000000-0004-0000-0100-00004E000000}"/>
    <hyperlink ref="D67" r:id="rId79" xr:uid="{00000000-0004-0000-0100-00004F000000}"/>
    <hyperlink ref="D68" r:id="rId80" xr:uid="{00000000-0004-0000-0100-000050000000}"/>
    <hyperlink ref="D69" r:id="rId81" xr:uid="{00000000-0004-0000-0100-000051000000}"/>
    <hyperlink ref="D70" r:id="rId82" xr:uid="{00000000-0004-0000-0100-000052000000}"/>
    <hyperlink ref="D71" r:id="rId83" xr:uid="{00000000-0004-0000-0100-000053000000}"/>
    <hyperlink ref="D72" r:id="rId84" xr:uid="{00000000-0004-0000-0100-000054000000}"/>
    <hyperlink ref="D73" r:id="rId85" xr:uid="{00000000-0004-0000-0100-000055000000}"/>
    <hyperlink ref="D40" r:id="rId86" xr:uid="{00000000-0004-0000-0100-000056000000}"/>
    <hyperlink ref="D39" r:id="rId87" xr:uid="{00000000-0004-0000-0100-000057000000}"/>
    <hyperlink ref="D38" r:id="rId88" xr:uid="{00000000-0004-0000-0100-000058000000}"/>
    <hyperlink ref="D41" r:id="rId89" xr:uid="{00000000-0004-0000-0100-000059000000}"/>
    <hyperlink ref="D42" r:id="rId90" xr:uid="{00000000-0004-0000-0100-00005A000000}"/>
    <hyperlink ref="D82" r:id="rId91" xr:uid="{00000000-0004-0000-0100-00005B000000}"/>
    <hyperlink ref="D10" r:id="rId92" xr:uid="{00000000-0004-0000-0100-00005C000000}"/>
    <hyperlink ref="D92" r:id="rId93" xr:uid="{00000000-0004-0000-0100-00005D000000}"/>
    <hyperlink ref="D89" r:id="rId94" xr:uid="{00000000-0004-0000-0100-00005E000000}"/>
    <hyperlink ref="D88" r:id="rId95" xr:uid="{00000000-0004-0000-0100-00005F000000}"/>
    <hyperlink ref="D87" r:id="rId96" xr:uid="{00000000-0004-0000-0100-000060000000}"/>
    <hyperlink ref="D86" r:id="rId97" xr:uid="{00000000-0004-0000-0100-000061000000}"/>
    <hyperlink ref="D44" r:id="rId98" xr:uid="{00000000-0004-0000-0100-000062000000}"/>
    <hyperlink ref="D113" r:id="rId99" xr:uid="{00000000-0004-0000-0100-000063000000}"/>
    <hyperlink ref="D114" r:id="rId100" xr:uid="{00000000-0004-0000-0100-000064000000}"/>
    <hyperlink ref="D115" r:id="rId101" xr:uid="{00000000-0004-0000-0100-000065000000}"/>
    <hyperlink ref="D116" r:id="rId102" xr:uid="{00000000-0004-0000-0100-000066000000}"/>
    <hyperlink ref="D117" r:id="rId103" xr:uid="{00000000-0004-0000-0100-000067000000}"/>
    <hyperlink ref="D118" r:id="rId104" xr:uid="{00000000-0004-0000-0100-000068000000}"/>
    <hyperlink ref="D119" r:id="rId105" xr:uid="{00000000-0004-0000-0100-000069000000}"/>
    <hyperlink ref="D120" r:id="rId106" xr:uid="{00000000-0004-0000-0100-00006A000000}"/>
    <hyperlink ref="D121" r:id="rId107" xr:uid="{00000000-0004-0000-0100-00006B000000}"/>
    <hyperlink ref="D122" r:id="rId108" xr:uid="{00000000-0004-0000-0100-00006C000000}"/>
    <hyperlink ref="D46" r:id="rId109" xr:uid="{00000000-0004-0000-0100-00006D000000}"/>
    <hyperlink ref="D45" r:id="rId110" xr:uid="{00000000-0004-0000-0100-00006E000000}"/>
    <hyperlink ref="D124" r:id="rId111" xr:uid="{00000000-0004-0000-0100-00006F000000}"/>
    <hyperlink ref="D125" r:id="rId112" xr:uid="{00000000-0004-0000-0100-000070000000}"/>
    <hyperlink ref="D126" r:id="rId113" xr:uid="{00000000-0004-0000-0100-000071000000}"/>
    <hyperlink ref="D127" r:id="rId114" xr:uid="{00000000-0004-0000-0100-000072000000}"/>
    <hyperlink ref="D130" r:id="rId115" xr:uid="{00000000-0004-0000-0100-000073000000}"/>
    <hyperlink ref="D148" r:id="rId116" xr:uid="{00000000-0004-0000-0100-000074000000}"/>
    <hyperlink ref="D149" r:id="rId117" xr:uid="{00000000-0004-0000-0100-000075000000}"/>
    <hyperlink ref="D150" r:id="rId118" xr:uid="{00000000-0004-0000-0100-000076000000}"/>
    <hyperlink ref="D151" r:id="rId119" xr:uid="{00000000-0004-0000-0100-000077000000}"/>
    <hyperlink ref="D152" r:id="rId120" xr:uid="{00000000-0004-0000-0100-000078000000}"/>
    <hyperlink ref="D153" r:id="rId121" xr:uid="{00000000-0004-0000-0100-000079000000}"/>
    <hyperlink ref="D156" r:id="rId122" xr:uid="{00000000-0004-0000-0100-00007A000000}"/>
    <hyperlink ref="D157" r:id="rId123" xr:uid="{00000000-0004-0000-0100-00007B000000}"/>
    <hyperlink ref="D158" r:id="rId124" xr:uid="{00000000-0004-0000-0100-00007C000000}"/>
    <hyperlink ref="D159" r:id="rId125" xr:uid="{00000000-0004-0000-0100-00007D000000}"/>
    <hyperlink ref="D160" r:id="rId126" xr:uid="{00000000-0004-0000-0100-00007E000000}"/>
    <hyperlink ref="D161" r:id="rId127" xr:uid="{00000000-0004-0000-0100-00007F000000}"/>
    <hyperlink ref="D162" r:id="rId128" xr:uid="{00000000-0004-0000-0100-000080000000}"/>
    <hyperlink ref="D163" r:id="rId129" xr:uid="{00000000-0004-0000-0100-000081000000}"/>
    <hyperlink ref="D16" r:id="rId130" xr:uid="{00000000-0004-0000-0100-000082000000}"/>
    <hyperlink ref="D20" r:id="rId131" xr:uid="{00000000-0004-0000-0100-000083000000}"/>
    <hyperlink ref="D47" r:id="rId132" xr:uid="{00000000-0004-0000-0100-000084000000}"/>
    <hyperlink ref="D53" r:id="rId133" xr:uid="{00000000-0004-0000-0100-000085000000}"/>
    <hyperlink ref="D11" r:id="rId134" xr:uid="{00000000-0004-0000-0100-000086000000}"/>
    <hyperlink ref="D17" r:id="rId135" xr:uid="{00000000-0004-0000-0100-000087000000}"/>
    <hyperlink ref="D21" r:id="rId136" xr:uid="{00000000-0004-0000-0100-000088000000}"/>
    <hyperlink ref="D32" r:id="rId137" xr:uid="{00000000-0004-0000-0100-000089000000}"/>
    <hyperlink ref="D48" r:id="rId138" xr:uid="{00000000-0004-0000-0100-00008A000000}"/>
    <hyperlink ref="D49" r:id="rId139" xr:uid="{00000000-0004-0000-0100-00008B000000}"/>
    <hyperlink ref="D50" r:id="rId140" xr:uid="{00000000-0004-0000-0100-00008C000000}"/>
    <hyperlink ref="D51" r:id="rId141" xr:uid="{00000000-0004-0000-0100-00008D000000}"/>
    <hyperlink ref="D52" r:id="rId142" xr:uid="{00000000-0004-0000-0100-00008E000000}"/>
    <hyperlink ref="D131" r:id="rId143" xr:uid="{00000000-0004-0000-0100-00008F000000}"/>
    <hyperlink ref="D132" r:id="rId144" xr:uid="{00000000-0004-0000-0100-000090000000}"/>
    <hyperlink ref="D133" r:id="rId145" xr:uid="{00000000-0004-0000-0100-000091000000}"/>
    <hyperlink ref="D134" r:id="rId146" xr:uid="{00000000-0004-0000-0100-000092000000}"/>
    <hyperlink ref="D135" r:id="rId147" xr:uid="{00000000-0004-0000-0100-000093000000}"/>
    <hyperlink ref="D140" r:id="rId148" xr:uid="{00000000-0004-0000-0100-000094000000}"/>
    <hyperlink ref="D164" r:id="rId149" xr:uid="{00000000-0004-0000-0100-000095000000}"/>
    <hyperlink ref="D165" r:id="rId150" xr:uid="{00000000-0004-0000-0100-000096000000}"/>
    <hyperlink ref="D166" r:id="rId151" xr:uid="{00000000-0004-0000-0100-000097000000}"/>
    <hyperlink ref="D167" r:id="rId152" xr:uid="{00000000-0004-0000-0100-000098000000}"/>
    <hyperlink ref="D168" r:id="rId153" xr:uid="{00000000-0004-0000-0100-000099000000}"/>
    <hyperlink ref="D169" r:id="rId154" xr:uid="{00000000-0004-0000-0100-00009A000000}"/>
    <hyperlink ref="D170" r:id="rId155" xr:uid="{00000000-0004-0000-0100-00009B000000}"/>
    <hyperlink ref="D171" r:id="rId156" xr:uid="{00000000-0004-0000-0100-00009C000000}"/>
    <hyperlink ref="D172" r:id="rId157" xr:uid="{00000000-0004-0000-0100-00009D000000}"/>
    <hyperlink ref="D173" r:id="rId158" xr:uid="{00000000-0004-0000-0100-00009E000000}"/>
    <hyperlink ref="D174" r:id="rId159" xr:uid="{00000000-0004-0000-0100-00009F000000}"/>
    <hyperlink ref="D128" r:id="rId160" xr:uid="{00000000-0004-0000-0100-0000A0000000}"/>
    <hyperlink ref="D129" r:id="rId161" xr:uid="{00000000-0004-0000-0100-0000A1000000}"/>
    <hyperlink ref="D137" r:id="rId162" xr:uid="{00000000-0004-0000-0100-0000A2000000}"/>
    <hyperlink ref="D138" r:id="rId163" xr:uid="{00000000-0004-0000-0100-0000A3000000}"/>
    <hyperlink ref="D139" r:id="rId164" xr:uid="{00000000-0004-0000-0100-0000A4000000}"/>
    <hyperlink ref="D142" r:id="rId165" xr:uid="{00000000-0004-0000-0100-0000A5000000}"/>
    <hyperlink ref="D143" r:id="rId166" xr:uid="{00000000-0004-0000-0100-0000A6000000}"/>
    <hyperlink ref="D144" r:id="rId167" xr:uid="{00000000-0004-0000-0100-0000A7000000}"/>
  </hyperlinks>
  <pageMargins left="0.7" right="0.7" top="0.75" bottom="0.75" header="0.3" footer="0.3"/>
  <pageSetup orientation="landscape"/>
  <drawing r:id="rId168"/>
  <legacyDrawing r:id="rId16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39994506668294322"/>
  </sheetPr>
  <dimension ref="A1:BN107"/>
  <sheetViews>
    <sheetView zoomScale="80" zoomScaleNormal="80" workbookViewId="0">
      <pane xSplit="4" ySplit="4" topLeftCell="E5" activePane="bottomRight" state="frozen"/>
      <selection pane="topRight"/>
      <selection pane="bottomLeft"/>
      <selection pane="bottomRight" activeCell="N14" sqref="N14:N28"/>
    </sheetView>
  </sheetViews>
  <sheetFormatPr baseColWidth="10" defaultColWidth="9" defaultRowHeight="14.4"/>
  <cols>
    <col min="1" max="1" width="11.109375" customWidth="1"/>
    <col min="2" max="2" width="34.33203125" customWidth="1"/>
    <col min="3" max="3" width="16.6640625" customWidth="1"/>
    <col min="4" max="5" width="9.109375" customWidth="1"/>
    <col min="6" max="11" width="5.109375" customWidth="1"/>
    <col min="12" max="12" width="11.6640625" customWidth="1"/>
    <col min="13" max="13" width="11.109375" customWidth="1"/>
    <col min="14" max="14" width="6.6640625" customWidth="1"/>
    <col min="15" max="26" width="6.33203125" customWidth="1"/>
    <col min="27" max="28" width="9.109375" customWidth="1"/>
    <col min="29" max="35" width="7.5546875" customWidth="1"/>
    <col min="36" max="38" width="9.109375" customWidth="1"/>
    <col min="39" max="44" width="7.6640625" customWidth="1"/>
    <col min="45" max="55" width="7.109375" customWidth="1"/>
    <col min="56" max="56" width="18.33203125" customWidth="1"/>
    <col min="57" max="63" width="7.33203125" customWidth="1"/>
    <col min="64" max="68" width="9.109375" customWidth="1"/>
  </cols>
  <sheetData>
    <row r="1" spans="1:66" ht="16.8">
      <c r="A1" s="78"/>
      <c r="B1" s="624" t="s">
        <v>286</v>
      </c>
      <c r="C1" s="357"/>
      <c r="D1" s="78"/>
      <c r="E1" s="78"/>
      <c r="F1" s="622" t="s">
        <v>64</v>
      </c>
      <c r="G1" s="622"/>
      <c r="H1" s="622"/>
      <c r="I1" s="622"/>
      <c r="J1" s="622"/>
      <c r="K1" s="622"/>
      <c r="L1" s="83"/>
      <c r="M1" s="622" t="s">
        <v>65</v>
      </c>
      <c r="N1" s="622"/>
      <c r="O1" s="622"/>
      <c r="P1" s="622"/>
      <c r="Q1" s="622"/>
      <c r="R1" s="622"/>
      <c r="S1" s="622"/>
      <c r="T1" s="622"/>
      <c r="U1" s="622"/>
      <c r="V1" s="623" t="s">
        <v>66</v>
      </c>
      <c r="W1" s="623"/>
      <c r="X1" s="623"/>
      <c r="Y1" s="623"/>
      <c r="Z1" s="623"/>
      <c r="AA1" s="48"/>
      <c r="AB1" s="396"/>
      <c r="AC1" s="621" t="s">
        <v>68</v>
      </c>
      <c r="AD1" s="621"/>
      <c r="AE1" s="621"/>
      <c r="AF1" s="621"/>
      <c r="AG1" s="621"/>
      <c r="AH1" s="621"/>
      <c r="AI1" s="38"/>
      <c r="AM1" s="621" t="s">
        <v>287</v>
      </c>
      <c r="AN1" s="621"/>
      <c r="AO1" s="621"/>
      <c r="AP1" s="621"/>
      <c r="AQ1" s="621"/>
      <c r="AR1" s="621"/>
      <c r="AS1" s="33">
        <v>40</v>
      </c>
      <c r="AT1" s="33">
        <v>50</v>
      </c>
      <c r="AU1" s="33">
        <v>70</v>
      </c>
      <c r="AV1" s="33">
        <v>90</v>
      </c>
      <c r="AW1" s="33">
        <v>100</v>
      </c>
      <c r="AX1" s="33">
        <v>120</v>
      </c>
      <c r="AY1" s="33" t="s">
        <v>70</v>
      </c>
      <c r="AZ1" s="33" t="s">
        <v>71</v>
      </c>
      <c r="BE1" s="33"/>
      <c r="BF1" s="621" t="s">
        <v>287</v>
      </c>
      <c r="BG1" s="621"/>
      <c r="BH1" s="621"/>
      <c r="BI1" s="621"/>
      <c r="BJ1" s="621"/>
      <c r="BK1" s="621"/>
      <c r="BL1" s="33"/>
      <c r="BM1" s="33"/>
      <c r="BN1" s="33"/>
    </row>
    <row r="2" spans="1:66" ht="49.5" customHeight="1">
      <c r="A2" s="3" t="s">
        <v>73</v>
      </c>
      <c r="B2" s="624"/>
      <c r="C2" s="299" t="s">
        <v>74</v>
      </c>
      <c r="D2" s="299" t="s">
        <v>75</v>
      </c>
      <c r="E2" s="116" t="s">
        <v>76</v>
      </c>
      <c r="F2" s="358" t="s">
        <v>10</v>
      </c>
      <c r="G2" s="358" t="s">
        <v>11</v>
      </c>
      <c r="H2" s="358" t="s">
        <v>12</v>
      </c>
      <c r="I2" s="358" t="s">
        <v>13</v>
      </c>
      <c r="J2" s="358" t="s">
        <v>14</v>
      </c>
      <c r="K2" s="358" t="s">
        <v>77</v>
      </c>
      <c r="L2" s="116" t="s">
        <v>79</v>
      </c>
      <c r="M2" s="366" t="s">
        <v>80</v>
      </c>
      <c r="N2" s="230" t="s">
        <v>49</v>
      </c>
      <c r="O2" s="301" t="s">
        <v>50</v>
      </c>
      <c r="P2" s="390" t="s">
        <v>51</v>
      </c>
      <c r="Q2" s="317" t="s">
        <v>52</v>
      </c>
      <c r="R2" s="240" t="s">
        <v>53</v>
      </c>
      <c r="S2" s="395" t="s">
        <v>54</v>
      </c>
      <c r="T2" s="320" t="s">
        <v>55</v>
      </c>
      <c r="U2" s="321" t="s">
        <v>56</v>
      </c>
      <c r="V2" s="371" t="s">
        <v>57</v>
      </c>
      <c r="W2" s="207" t="s">
        <v>58</v>
      </c>
      <c r="X2" s="208" t="s">
        <v>59</v>
      </c>
      <c r="Y2" s="209" t="s">
        <v>60</v>
      </c>
      <c r="Z2" s="397" t="s">
        <v>61</v>
      </c>
      <c r="AA2" s="327" t="s">
        <v>83</v>
      </c>
      <c r="AB2" s="398" t="s">
        <v>84</v>
      </c>
      <c r="AC2" s="158" t="s">
        <v>10</v>
      </c>
      <c r="AD2" s="158" t="s">
        <v>11</v>
      </c>
      <c r="AE2" s="158" t="s">
        <v>12</v>
      </c>
      <c r="AF2" s="158" t="s">
        <v>13</v>
      </c>
      <c r="AG2" s="158" t="s">
        <v>85</v>
      </c>
      <c r="AH2" s="158" t="s">
        <v>86</v>
      </c>
      <c r="AI2" s="158"/>
      <c r="AJ2" s="299" t="s">
        <v>87</v>
      </c>
      <c r="AK2" s="299" t="s">
        <v>88</v>
      </c>
      <c r="AL2" s="377" t="s">
        <v>89</v>
      </c>
      <c r="AM2" s="158" t="s">
        <v>42</v>
      </c>
      <c r="AN2" s="158" t="s">
        <v>43</v>
      </c>
      <c r="AO2" s="158" t="s">
        <v>44</v>
      </c>
      <c r="AP2" s="158" t="s">
        <v>45</v>
      </c>
      <c r="AQ2" s="158" t="s">
        <v>46</v>
      </c>
      <c r="AR2" s="158" t="s">
        <v>47</v>
      </c>
      <c r="AS2" s="621" t="s">
        <v>90</v>
      </c>
      <c r="AT2" s="621"/>
      <c r="AU2" s="621"/>
      <c r="AV2" s="621"/>
      <c r="AW2" s="621"/>
      <c r="AX2" s="621"/>
      <c r="AY2" s="621"/>
      <c r="AZ2" s="621"/>
      <c r="BB2" s="112" t="s">
        <v>91</v>
      </c>
      <c r="BC2" s="112" t="s">
        <v>92</v>
      </c>
      <c r="BD2" s="71" t="s">
        <v>93</v>
      </c>
      <c r="BE2" s="33"/>
      <c r="BF2" s="158" t="s">
        <v>42</v>
      </c>
      <c r="BG2" s="158" t="s">
        <v>43</v>
      </c>
      <c r="BH2" s="158" t="s">
        <v>44</v>
      </c>
      <c r="BI2" s="158" t="s">
        <v>45</v>
      </c>
      <c r="BJ2" s="158" t="s">
        <v>46</v>
      </c>
      <c r="BK2" s="158" t="s">
        <v>47</v>
      </c>
      <c r="BL2" s="33"/>
      <c r="BM2" s="33"/>
      <c r="BN2" s="33"/>
    </row>
    <row r="3" spans="1:66">
      <c r="N3" s="391" t="s">
        <v>94</v>
      </c>
      <c r="O3" s="391" t="s">
        <v>94</v>
      </c>
      <c r="P3" s="391" t="s">
        <v>94</v>
      </c>
      <c r="Q3" s="391" t="s">
        <v>94</v>
      </c>
      <c r="R3" s="391" t="s">
        <v>94</v>
      </c>
      <c r="S3" s="391" t="s">
        <v>94</v>
      </c>
      <c r="T3" s="391" t="s">
        <v>94</v>
      </c>
      <c r="U3" s="391" t="s">
        <v>94</v>
      </c>
      <c r="V3" s="391" t="s">
        <v>94</v>
      </c>
      <c r="W3" s="391" t="s">
        <v>94</v>
      </c>
      <c r="X3" s="391" t="s">
        <v>94</v>
      </c>
      <c r="Y3" s="391" t="s">
        <v>94</v>
      </c>
      <c r="Z3" s="391" t="s">
        <v>94</v>
      </c>
      <c r="AA3" s="173"/>
      <c r="AB3" s="399"/>
      <c r="AC3" s="164"/>
      <c r="AD3" s="164"/>
      <c r="AE3" s="164"/>
      <c r="AF3" s="164"/>
      <c r="AG3" s="164"/>
      <c r="AH3" s="164"/>
      <c r="AI3" s="164"/>
      <c r="AJ3" s="112"/>
      <c r="AK3" s="112"/>
      <c r="AL3" s="163"/>
      <c r="AM3" s="158"/>
      <c r="AN3" s="158"/>
      <c r="AO3" s="158"/>
      <c r="AP3" s="158"/>
      <c r="AQ3" s="158"/>
      <c r="AR3" s="158"/>
      <c r="AS3" s="112">
        <v>40</v>
      </c>
      <c r="AT3" s="112">
        <v>50</v>
      </c>
      <c r="AU3" s="112">
        <v>70</v>
      </c>
      <c r="AV3" s="112">
        <v>90</v>
      </c>
      <c r="AW3" s="112">
        <v>100</v>
      </c>
      <c r="AX3" s="112">
        <v>120</v>
      </c>
      <c r="AY3" s="112" t="s">
        <v>70</v>
      </c>
      <c r="AZ3" s="112" t="s">
        <v>71</v>
      </c>
      <c r="BA3" s="108"/>
      <c r="BB3" s="33"/>
      <c r="BC3" s="186"/>
      <c r="BE3" s="33"/>
      <c r="BF3" s="158"/>
      <c r="BG3" s="158"/>
      <c r="BH3" s="158"/>
      <c r="BI3" s="158"/>
      <c r="BJ3" s="158"/>
      <c r="BK3" s="158"/>
      <c r="BL3" s="33"/>
      <c r="BM3" s="33"/>
      <c r="BN3" s="33"/>
    </row>
    <row r="4" spans="1:66" ht="15.6">
      <c r="A4" s="389"/>
      <c r="B4" s="361" t="s">
        <v>288</v>
      </c>
      <c r="C4" s="361"/>
      <c r="D4" s="389"/>
      <c r="E4" s="389"/>
      <c r="F4" s="99"/>
      <c r="G4" s="99"/>
      <c r="H4" s="99"/>
      <c r="I4" s="99"/>
      <c r="J4" s="99"/>
      <c r="K4" s="99"/>
      <c r="L4" s="99"/>
      <c r="M4" s="392"/>
      <c r="N4" s="393">
        <f t="shared" ref="N4:Z4" si="0">SUMPRODUCT($E$5:$E$100,N5:N100)</f>
        <v>0</v>
      </c>
      <c r="O4" s="393">
        <f t="shared" si="0"/>
        <v>0</v>
      </c>
      <c r="P4" s="393">
        <f t="shared" si="0"/>
        <v>0</v>
      </c>
      <c r="Q4" s="393">
        <f t="shared" si="0"/>
        <v>0</v>
      </c>
      <c r="R4" s="393">
        <f t="shared" si="0"/>
        <v>0</v>
      </c>
      <c r="S4" s="393">
        <f t="shared" si="0"/>
        <v>0</v>
      </c>
      <c r="T4" s="393">
        <f t="shared" si="0"/>
        <v>0</v>
      </c>
      <c r="U4" s="393">
        <f t="shared" si="0"/>
        <v>0</v>
      </c>
      <c r="V4" s="393">
        <f t="shared" si="0"/>
        <v>0</v>
      </c>
      <c r="W4" s="393">
        <f t="shared" si="0"/>
        <v>0</v>
      </c>
      <c r="X4" s="393">
        <f t="shared" si="0"/>
        <v>0</v>
      </c>
      <c r="Y4" s="393">
        <f t="shared" si="0"/>
        <v>0</v>
      </c>
      <c r="Z4" s="393">
        <f t="shared" si="0"/>
        <v>0</v>
      </c>
      <c r="AA4" s="173"/>
      <c r="AB4" s="399"/>
      <c r="AC4" s="164"/>
      <c r="AD4" s="164"/>
      <c r="AE4" s="164"/>
      <c r="AF4" s="164"/>
      <c r="AG4" s="164"/>
      <c r="AH4" s="164"/>
      <c r="AI4" s="164"/>
      <c r="AJ4" s="112"/>
      <c r="AK4" s="112"/>
      <c r="AL4" s="163"/>
      <c r="AM4" s="186"/>
      <c r="AN4" s="186"/>
      <c r="AO4" s="186"/>
      <c r="AP4" s="186"/>
      <c r="AQ4" s="186"/>
      <c r="AR4" s="186"/>
      <c r="AS4" s="112"/>
      <c r="AT4" s="112"/>
      <c r="AU4" s="112"/>
      <c r="AV4" s="112"/>
      <c r="AW4" s="112"/>
      <c r="AX4" s="112"/>
      <c r="AY4" s="112"/>
      <c r="AZ4" s="112"/>
      <c r="BA4" s="108"/>
      <c r="BB4" s="33"/>
      <c r="BC4" s="186"/>
      <c r="BE4" s="33"/>
      <c r="BF4" s="186"/>
      <c r="BG4" s="186"/>
      <c r="BH4" s="186"/>
      <c r="BI4" s="186"/>
      <c r="BJ4" s="186"/>
      <c r="BK4" s="186"/>
      <c r="BL4" s="33"/>
      <c r="BM4" s="33"/>
      <c r="BN4" s="33"/>
    </row>
    <row r="5" spans="1:66" ht="14.25" customHeight="1">
      <c r="A5" s="513">
        <v>10001</v>
      </c>
      <c r="B5" s="554" t="s">
        <v>289</v>
      </c>
      <c r="C5" s="228" t="s">
        <v>42</v>
      </c>
      <c r="D5" s="363" t="s">
        <v>94</v>
      </c>
      <c r="E5" s="32">
        <f>SUM(F5:K5)</f>
        <v>40</v>
      </c>
      <c r="F5" s="96">
        <v>40</v>
      </c>
      <c r="G5" s="96"/>
      <c r="H5" s="96"/>
      <c r="I5" s="96"/>
      <c r="J5" s="96"/>
      <c r="K5" s="96"/>
      <c r="L5" s="248">
        <v>77.400000000000034</v>
      </c>
      <c r="M5" s="394">
        <f>SUM(N5:Z5)</f>
        <v>0</v>
      </c>
      <c r="N5" s="19"/>
      <c r="O5" s="19"/>
      <c r="P5" s="19"/>
      <c r="Q5" s="19"/>
      <c r="R5" s="19"/>
      <c r="S5" s="19"/>
      <c r="T5" s="19"/>
      <c r="U5" s="19"/>
      <c r="V5" s="372"/>
      <c r="W5" s="372"/>
      <c r="X5" s="372"/>
      <c r="Y5" s="372"/>
      <c r="Z5" s="372"/>
      <c r="AA5" s="170">
        <v>1.9590000000000001</v>
      </c>
      <c r="AB5" s="400">
        <v>1.0049999999999999</v>
      </c>
      <c r="AC5" s="102">
        <f t="shared" ref="AC5:AC36" si="1">$M5*F5</f>
        <v>0</v>
      </c>
      <c r="AD5" s="102">
        <f t="shared" ref="AD5:AD36" si="2">$M5*G5</f>
        <v>0</v>
      </c>
      <c r="AE5" s="102">
        <f t="shared" ref="AE5:AE36" si="3">$M5*H5</f>
        <v>0</v>
      </c>
      <c r="AF5" s="102">
        <f t="shared" ref="AF5:AF36" si="4">$M5*I5</f>
        <v>0</v>
      </c>
      <c r="AG5" s="102">
        <f t="shared" ref="AG5:AG36" si="5">$M5*J5</f>
        <v>0</v>
      </c>
      <c r="AH5" s="102">
        <f t="shared" ref="AH5:AH36" si="6">$M5*K5</f>
        <v>0</v>
      </c>
      <c r="AI5" s="102"/>
      <c r="AJ5" s="166">
        <f>'[1]HRT polyester'!AA5*'[1]HRT polyester'!M5</f>
        <v>0</v>
      </c>
      <c r="AK5" s="378">
        <f>AB5*M5</f>
        <v>0</v>
      </c>
      <c r="AL5" s="167">
        <f t="shared" ref="AL5:AL36" si="7">M5*L5</f>
        <v>0</v>
      </c>
      <c r="AM5" s="92">
        <v>40</v>
      </c>
      <c r="AN5" s="92"/>
      <c r="AO5" s="92"/>
      <c r="AP5" s="92"/>
      <c r="AQ5" s="92"/>
      <c r="AR5" s="92"/>
      <c r="AS5" s="112"/>
      <c r="AT5" s="112"/>
      <c r="AU5" s="112"/>
      <c r="AV5" s="112"/>
      <c r="AW5" s="112"/>
      <c r="AX5" s="112"/>
      <c r="AY5" s="112">
        <f>$M5*80</f>
        <v>0</v>
      </c>
      <c r="AZ5" s="112"/>
      <c r="BA5" s="108"/>
      <c r="BB5" s="33"/>
      <c r="BC5" s="375"/>
      <c r="BD5" s="186">
        <v>21000038</v>
      </c>
      <c r="BE5" s="33"/>
      <c r="BF5" s="92">
        <f>$M5*AM5</f>
        <v>0</v>
      </c>
      <c r="BG5" s="92">
        <f t="shared" ref="BG5:BK14" si="8">$M5*AN5</f>
        <v>0</v>
      </c>
      <c r="BH5" s="92">
        <f t="shared" si="8"/>
        <v>0</v>
      </c>
      <c r="BI5" s="92">
        <f t="shared" si="8"/>
        <v>0</v>
      </c>
      <c r="BJ5" s="92">
        <f t="shared" si="8"/>
        <v>0</v>
      </c>
      <c r="BK5" s="92">
        <f t="shared" si="8"/>
        <v>0</v>
      </c>
    </row>
    <row r="6" spans="1:66" ht="14.25" customHeight="1">
      <c r="A6" s="515">
        <v>10003</v>
      </c>
      <c r="B6" s="555" t="s">
        <v>290</v>
      </c>
      <c r="C6" s="228" t="s">
        <v>43</v>
      </c>
      <c r="D6" s="363" t="s">
        <v>94</v>
      </c>
      <c r="E6" s="32">
        <f t="shared" ref="E6:E37" si="9">SUM(F6:K6)</f>
        <v>12</v>
      </c>
      <c r="F6" s="32"/>
      <c r="G6" s="32"/>
      <c r="H6" s="32">
        <v>9</v>
      </c>
      <c r="I6" s="32">
        <v>3</v>
      </c>
      <c r="J6" s="32"/>
      <c r="K6" s="32"/>
      <c r="L6" s="248">
        <v>100.79640000000001</v>
      </c>
      <c r="M6" s="394">
        <f t="shared" ref="M6:M8" si="10">SUM(N6:Z6)</f>
        <v>0</v>
      </c>
      <c r="N6" s="19"/>
      <c r="O6" s="19"/>
      <c r="P6" s="19"/>
      <c r="Q6" s="19"/>
      <c r="R6" s="19"/>
      <c r="S6" s="19"/>
      <c r="T6" s="19"/>
      <c r="U6" s="19"/>
      <c r="V6" s="372"/>
      <c r="W6" s="372"/>
      <c r="X6" s="372"/>
      <c r="Y6" s="372"/>
      <c r="Z6" s="372"/>
      <c r="AA6" s="169">
        <v>6.4119999999999999</v>
      </c>
      <c r="AB6" s="401">
        <v>3.2490000000000001</v>
      </c>
      <c r="AC6" s="102">
        <f t="shared" si="1"/>
        <v>0</v>
      </c>
      <c r="AD6" s="102">
        <f t="shared" si="2"/>
        <v>0</v>
      </c>
      <c r="AE6" s="102">
        <f t="shared" si="3"/>
        <v>0</v>
      </c>
      <c r="AF6" s="102">
        <f t="shared" si="4"/>
        <v>0</v>
      </c>
      <c r="AG6" s="102">
        <f t="shared" si="5"/>
        <v>0</v>
      </c>
      <c r="AH6" s="102">
        <f t="shared" si="6"/>
        <v>0</v>
      </c>
      <c r="AI6" s="102"/>
      <c r="AJ6" s="166">
        <f>'[1]HRT polyester'!AA7*'[1]HRT polyester'!M7</f>
        <v>0</v>
      </c>
      <c r="AK6" s="378">
        <f t="shared" ref="AK6:AK37" si="11">AB6*M6</f>
        <v>0</v>
      </c>
      <c r="AL6" s="167">
        <f t="shared" si="7"/>
        <v>0</v>
      </c>
      <c r="AM6" s="92"/>
      <c r="AN6" s="92">
        <v>12</v>
      </c>
      <c r="AO6" s="92"/>
      <c r="AP6" s="92"/>
      <c r="AQ6" s="92"/>
      <c r="AR6" s="92"/>
      <c r="AS6" s="112">
        <f>$M6*1</f>
        <v>0</v>
      </c>
      <c r="AT6" s="112">
        <f>$M6*10</f>
        <v>0</v>
      </c>
      <c r="AU6" s="112">
        <f>$M6*1</f>
        <v>0</v>
      </c>
      <c r="AV6" s="112"/>
      <c r="AW6" s="112"/>
      <c r="AX6" s="112"/>
      <c r="AY6" s="112"/>
      <c r="AZ6" s="112"/>
      <c r="BA6" s="108"/>
      <c r="BB6" s="33"/>
      <c r="BC6" s="375"/>
      <c r="BD6" s="186">
        <v>21000040</v>
      </c>
      <c r="BE6" s="33"/>
      <c r="BF6" s="92">
        <f t="shared" ref="BF6:BK32" si="12">$M6*AM6</f>
        <v>0</v>
      </c>
      <c r="BG6" s="92">
        <f t="shared" si="8"/>
        <v>0</v>
      </c>
      <c r="BH6" s="92">
        <f t="shared" si="8"/>
        <v>0</v>
      </c>
      <c r="BI6" s="92">
        <f t="shared" si="8"/>
        <v>0</v>
      </c>
      <c r="BJ6" s="92">
        <f t="shared" si="8"/>
        <v>0</v>
      </c>
      <c r="BK6" s="92">
        <f t="shared" si="8"/>
        <v>0</v>
      </c>
    </row>
    <row r="7" spans="1:66" ht="14.25" customHeight="1">
      <c r="A7" s="515">
        <v>10004</v>
      </c>
      <c r="B7" s="554" t="s">
        <v>291</v>
      </c>
      <c r="C7" s="228" t="s">
        <v>292</v>
      </c>
      <c r="D7" s="363" t="s">
        <v>94</v>
      </c>
      <c r="E7" s="32">
        <f t="shared" si="9"/>
        <v>11</v>
      </c>
      <c r="F7" s="32"/>
      <c r="G7" s="32"/>
      <c r="H7" s="32">
        <v>8</v>
      </c>
      <c r="I7" s="32">
        <v>1</v>
      </c>
      <c r="J7" s="32">
        <v>1</v>
      </c>
      <c r="K7" s="32">
        <v>1</v>
      </c>
      <c r="L7" s="248">
        <v>132.30000000000001</v>
      </c>
      <c r="M7" s="394">
        <f t="shared" si="10"/>
        <v>0</v>
      </c>
      <c r="N7" s="19"/>
      <c r="O7" s="19"/>
      <c r="P7" s="19"/>
      <c r="Q7" s="19"/>
      <c r="R7" s="19"/>
      <c r="S7" s="19"/>
      <c r="T7" s="19"/>
      <c r="U7" s="19"/>
      <c r="V7" s="372"/>
      <c r="W7" s="372"/>
      <c r="X7" s="372"/>
      <c r="Y7" s="372"/>
      <c r="Z7" s="372"/>
      <c r="AA7" s="169">
        <v>8.9529999999999994</v>
      </c>
      <c r="AB7" s="401">
        <v>4.63</v>
      </c>
      <c r="AC7" s="102">
        <f t="shared" si="1"/>
        <v>0</v>
      </c>
      <c r="AD7" s="102">
        <f t="shared" si="2"/>
        <v>0</v>
      </c>
      <c r="AE7" s="102">
        <f t="shared" si="3"/>
        <v>0</v>
      </c>
      <c r="AF7" s="102">
        <f t="shared" si="4"/>
        <v>0</v>
      </c>
      <c r="AG7" s="102">
        <f t="shared" si="5"/>
        <v>0</v>
      </c>
      <c r="AH7" s="102">
        <f t="shared" si="6"/>
        <v>0</v>
      </c>
      <c r="AI7" s="102"/>
      <c r="AJ7" s="166">
        <f>'[1]HRT polyester'!AA8*'[1]HRT polyester'!M8</f>
        <v>0</v>
      </c>
      <c r="AK7" s="378">
        <f t="shared" si="11"/>
        <v>0</v>
      </c>
      <c r="AL7" s="167">
        <f t="shared" si="7"/>
        <v>0</v>
      </c>
      <c r="AM7" s="92"/>
      <c r="AN7" s="92"/>
      <c r="AO7" s="92"/>
      <c r="AP7" s="92">
        <v>11</v>
      </c>
      <c r="AQ7" s="92"/>
      <c r="AR7" s="92"/>
      <c r="AS7" s="112">
        <f>$M7*1</f>
        <v>0</v>
      </c>
      <c r="AT7" s="112">
        <f>$M7*10</f>
        <v>0</v>
      </c>
      <c r="AU7" s="112"/>
      <c r="AV7" s="112"/>
      <c r="AW7" s="112"/>
      <c r="AX7" s="112"/>
      <c r="AY7" s="112"/>
      <c r="AZ7" s="112"/>
      <c r="BA7" s="108"/>
      <c r="BB7" s="33"/>
      <c r="BC7" s="375"/>
      <c r="BD7" s="186">
        <v>21000041</v>
      </c>
      <c r="BE7" s="33"/>
      <c r="BF7" s="92">
        <f t="shared" si="12"/>
        <v>0</v>
      </c>
      <c r="BG7" s="92">
        <f t="shared" si="8"/>
        <v>0</v>
      </c>
      <c r="BH7" s="92">
        <f t="shared" si="8"/>
        <v>0</v>
      </c>
      <c r="BI7" s="92">
        <f t="shared" si="8"/>
        <v>0</v>
      </c>
      <c r="BJ7" s="92">
        <f t="shared" si="8"/>
        <v>0</v>
      </c>
      <c r="BK7" s="92">
        <f t="shared" si="8"/>
        <v>0</v>
      </c>
    </row>
    <row r="8" spans="1:66" ht="14.25" customHeight="1">
      <c r="A8" s="515">
        <v>10005</v>
      </c>
      <c r="B8" s="554" t="s">
        <v>293</v>
      </c>
      <c r="C8" s="228" t="s">
        <v>294</v>
      </c>
      <c r="D8" s="363" t="s">
        <v>94</v>
      </c>
      <c r="E8" s="32">
        <f t="shared" si="9"/>
        <v>9</v>
      </c>
      <c r="F8" s="32"/>
      <c r="G8" s="32"/>
      <c r="H8" s="32">
        <v>3</v>
      </c>
      <c r="I8" s="32">
        <v>5</v>
      </c>
      <c r="J8" s="32">
        <v>1</v>
      </c>
      <c r="K8" s="32"/>
      <c r="L8" s="248">
        <v>110.7</v>
      </c>
      <c r="M8" s="394">
        <f t="shared" si="10"/>
        <v>0</v>
      </c>
      <c r="N8" s="19"/>
      <c r="O8" s="19"/>
      <c r="P8" s="19"/>
      <c r="Q8" s="19"/>
      <c r="R8" s="19"/>
      <c r="S8" s="19"/>
      <c r="T8" s="19"/>
      <c r="U8" s="19"/>
      <c r="V8" s="372"/>
      <c r="W8" s="372"/>
      <c r="X8" s="372"/>
      <c r="Y8" s="372"/>
      <c r="Z8" s="372"/>
      <c r="AA8" s="169">
        <v>7.6779999999999999</v>
      </c>
      <c r="AB8" s="401">
        <v>3.9369999999999998</v>
      </c>
      <c r="AC8" s="102">
        <f t="shared" si="1"/>
        <v>0</v>
      </c>
      <c r="AD8" s="102">
        <f t="shared" si="2"/>
        <v>0</v>
      </c>
      <c r="AE8" s="102">
        <f t="shared" si="3"/>
        <v>0</v>
      </c>
      <c r="AF8" s="102">
        <f t="shared" si="4"/>
        <v>0</v>
      </c>
      <c r="AG8" s="102">
        <f t="shared" si="5"/>
        <v>0</v>
      </c>
      <c r="AH8" s="102">
        <f t="shared" si="6"/>
        <v>0</v>
      </c>
      <c r="AI8" s="102"/>
      <c r="AJ8" s="166">
        <f>'[1]HRT polyester'!AA9*'[1]HRT polyester'!M9</f>
        <v>0</v>
      </c>
      <c r="AK8" s="378">
        <f t="shared" si="11"/>
        <v>0</v>
      </c>
      <c r="AL8" s="167">
        <f t="shared" si="7"/>
        <v>0</v>
      </c>
      <c r="AM8" s="92"/>
      <c r="AN8" s="92">
        <v>4</v>
      </c>
      <c r="AO8" s="92"/>
      <c r="AP8" s="92">
        <v>5</v>
      </c>
      <c r="AQ8" s="92"/>
      <c r="AR8" s="92"/>
      <c r="AS8" s="112">
        <f>$M8*1</f>
        <v>0</v>
      </c>
      <c r="AT8" s="112">
        <f>$M8*8</f>
        <v>0</v>
      </c>
      <c r="AU8" s="112"/>
      <c r="AV8" s="112"/>
      <c r="AW8" s="112"/>
      <c r="AX8" s="112"/>
      <c r="AY8" s="112"/>
      <c r="AZ8" s="112"/>
      <c r="BA8" s="108"/>
      <c r="BB8" s="33"/>
      <c r="BC8" s="375"/>
      <c r="BD8" s="186">
        <v>21000042</v>
      </c>
      <c r="BE8" s="33"/>
      <c r="BF8" s="92">
        <f t="shared" si="12"/>
        <v>0</v>
      </c>
      <c r="BG8" s="92">
        <f t="shared" si="8"/>
        <v>0</v>
      </c>
      <c r="BH8" s="92">
        <f t="shared" si="8"/>
        <v>0</v>
      </c>
      <c r="BI8" s="92">
        <f t="shared" si="8"/>
        <v>0</v>
      </c>
      <c r="BJ8" s="92">
        <f t="shared" si="8"/>
        <v>0</v>
      </c>
      <c r="BK8" s="92">
        <f t="shared" si="8"/>
        <v>0</v>
      </c>
    </row>
    <row r="9" spans="1:66" ht="14.25" customHeight="1">
      <c r="A9" s="515">
        <v>10006</v>
      </c>
      <c r="B9" s="554" t="s">
        <v>295</v>
      </c>
      <c r="C9" s="228" t="s">
        <v>296</v>
      </c>
      <c r="D9" s="363" t="s">
        <v>94</v>
      </c>
      <c r="E9" s="32">
        <f t="shared" si="9"/>
        <v>8</v>
      </c>
      <c r="F9" s="32"/>
      <c r="G9" s="32"/>
      <c r="H9" s="32"/>
      <c r="I9" s="32">
        <v>2</v>
      </c>
      <c r="J9" s="32">
        <v>5</v>
      </c>
      <c r="K9" s="32">
        <v>1</v>
      </c>
      <c r="L9" s="248">
        <v>126.9</v>
      </c>
      <c r="M9" s="394">
        <f t="shared" ref="M9:M37" si="13">SUM(N9:Z9)</f>
        <v>0</v>
      </c>
      <c r="N9" s="19"/>
      <c r="O9" s="19"/>
      <c r="P9" s="19"/>
      <c r="Q9" s="19"/>
      <c r="R9" s="19"/>
      <c r="S9" s="19"/>
      <c r="T9" s="19"/>
      <c r="U9" s="19"/>
      <c r="V9" s="372"/>
      <c r="W9" s="372"/>
      <c r="X9" s="372"/>
      <c r="Y9" s="372"/>
      <c r="Z9" s="372"/>
      <c r="AA9" s="169">
        <v>9.0079999999999991</v>
      </c>
      <c r="AB9" s="401">
        <v>4.66</v>
      </c>
      <c r="AC9" s="102">
        <f t="shared" si="1"/>
        <v>0</v>
      </c>
      <c r="AD9" s="102">
        <f t="shared" si="2"/>
        <v>0</v>
      </c>
      <c r="AE9" s="102">
        <f t="shared" si="3"/>
        <v>0</v>
      </c>
      <c r="AF9" s="102">
        <f t="shared" si="4"/>
        <v>0</v>
      </c>
      <c r="AG9" s="102">
        <f t="shared" si="5"/>
        <v>0</v>
      </c>
      <c r="AH9" s="102">
        <f t="shared" si="6"/>
        <v>0</v>
      </c>
      <c r="AI9" s="102"/>
      <c r="AJ9" s="166">
        <f>'[1]HRT polyester'!AA10*'[1]HRT polyester'!M10</f>
        <v>0</v>
      </c>
      <c r="AK9" s="378">
        <f t="shared" si="11"/>
        <v>0</v>
      </c>
      <c r="AL9" s="167">
        <f t="shared" si="7"/>
        <v>0</v>
      </c>
      <c r="AM9" s="92"/>
      <c r="AN9" s="92">
        <v>2</v>
      </c>
      <c r="AO9" s="92"/>
      <c r="AP9" s="92">
        <v>6</v>
      </c>
      <c r="AQ9" s="92"/>
      <c r="AR9" s="92"/>
      <c r="AS9" s="112"/>
      <c r="AT9" s="112">
        <f>$M9*8</f>
        <v>0</v>
      </c>
      <c r="AU9" s="112"/>
      <c r="AV9" s="112"/>
      <c r="AW9" s="112"/>
      <c r="AX9" s="112"/>
      <c r="AY9" s="112"/>
      <c r="AZ9" s="112"/>
      <c r="BA9" s="108"/>
      <c r="BB9" s="33"/>
      <c r="BC9" s="375"/>
      <c r="BD9" s="186">
        <v>21000043</v>
      </c>
      <c r="BE9" s="33"/>
      <c r="BF9" s="92">
        <f t="shared" si="12"/>
        <v>0</v>
      </c>
      <c r="BG9" s="92">
        <f t="shared" si="8"/>
        <v>0</v>
      </c>
      <c r="BH9" s="92">
        <f t="shared" si="8"/>
        <v>0</v>
      </c>
      <c r="BI9" s="92">
        <f t="shared" si="8"/>
        <v>0</v>
      </c>
      <c r="BJ9" s="92">
        <f t="shared" si="8"/>
        <v>0</v>
      </c>
      <c r="BK9" s="92">
        <f t="shared" si="8"/>
        <v>0</v>
      </c>
    </row>
    <row r="10" spans="1:66" ht="14.25" customHeight="1">
      <c r="A10" s="515">
        <v>10008</v>
      </c>
      <c r="B10" s="554" t="s">
        <v>298</v>
      </c>
      <c r="C10" s="228" t="s">
        <v>292</v>
      </c>
      <c r="D10" s="363" t="s">
        <v>94</v>
      </c>
      <c r="E10" s="32">
        <f t="shared" si="9"/>
        <v>10</v>
      </c>
      <c r="F10" s="32"/>
      <c r="G10" s="32"/>
      <c r="H10" s="32"/>
      <c r="I10" s="32"/>
      <c r="J10" s="32">
        <v>5</v>
      </c>
      <c r="K10" s="32">
        <v>5</v>
      </c>
      <c r="L10" s="248">
        <v>224.99999999999966</v>
      </c>
      <c r="M10" s="394">
        <f t="shared" si="13"/>
        <v>0</v>
      </c>
      <c r="N10" s="19"/>
      <c r="O10" s="19"/>
      <c r="P10" s="19"/>
      <c r="Q10" s="19"/>
      <c r="R10" s="19"/>
      <c r="S10" s="19"/>
      <c r="T10" s="19"/>
      <c r="U10" s="19"/>
      <c r="V10" s="372"/>
      <c r="W10" s="372"/>
      <c r="X10" s="372"/>
      <c r="Y10" s="372"/>
      <c r="Z10" s="372"/>
      <c r="AA10" s="169">
        <v>16.263999999999999</v>
      </c>
      <c r="AB10" s="401">
        <v>8.4600000000000009</v>
      </c>
      <c r="AC10" s="102">
        <f t="shared" si="1"/>
        <v>0</v>
      </c>
      <c r="AD10" s="102">
        <f t="shared" si="2"/>
        <v>0</v>
      </c>
      <c r="AE10" s="102">
        <f t="shared" si="3"/>
        <v>0</v>
      </c>
      <c r="AF10" s="102">
        <f t="shared" si="4"/>
        <v>0</v>
      </c>
      <c r="AG10" s="102">
        <f t="shared" si="5"/>
        <v>0</v>
      </c>
      <c r="AH10" s="102">
        <f t="shared" si="6"/>
        <v>0</v>
      </c>
      <c r="AI10" s="102"/>
      <c r="AJ10" s="166">
        <f>'[1]HRT polyester'!AA12*'[1]HRT polyester'!M12</f>
        <v>0</v>
      </c>
      <c r="AK10" s="378">
        <f t="shared" si="11"/>
        <v>0</v>
      </c>
      <c r="AL10" s="167">
        <f t="shared" si="7"/>
        <v>0</v>
      </c>
      <c r="AM10" s="92"/>
      <c r="AN10" s="92"/>
      <c r="AO10" s="92"/>
      <c r="AP10" s="92">
        <v>10</v>
      </c>
      <c r="AQ10" s="92"/>
      <c r="AR10" s="92"/>
      <c r="AS10" s="112"/>
      <c r="AT10" s="112">
        <f>$M10*7</f>
        <v>0</v>
      </c>
      <c r="AU10" s="112">
        <f>$M10*3</f>
        <v>0</v>
      </c>
      <c r="AV10" s="112"/>
      <c r="AW10" s="112"/>
      <c r="AX10" s="112"/>
      <c r="AY10" s="112"/>
      <c r="AZ10" s="112"/>
      <c r="BA10" s="108"/>
      <c r="BB10" s="33"/>
      <c r="BC10" s="375"/>
      <c r="BD10" s="186">
        <v>21000045</v>
      </c>
      <c r="BE10" s="33"/>
      <c r="BF10" s="92">
        <f t="shared" si="12"/>
        <v>0</v>
      </c>
      <c r="BG10" s="92">
        <f t="shared" si="8"/>
        <v>0</v>
      </c>
      <c r="BH10" s="92">
        <f t="shared" si="8"/>
        <v>0</v>
      </c>
      <c r="BI10" s="92">
        <f t="shared" si="8"/>
        <v>0</v>
      </c>
      <c r="BJ10" s="92">
        <f t="shared" si="8"/>
        <v>0</v>
      </c>
      <c r="BK10" s="92">
        <f t="shared" si="8"/>
        <v>0</v>
      </c>
    </row>
    <row r="11" spans="1:66" ht="14.25" customHeight="1">
      <c r="A11" s="515">
        <v>10011</v>
      </c>
      <c r="B11" s="554" t="s">
        <v>299</v>
      </c>
      <c r="C11" s="228" t="s">
        <v>300</v>
      </c>
      <c r="D11" s="363" t="s">
        <v>94</v>
      </c>
      <c r="E11" s="32">
        <f t="shared" si="9"/>
        <v>12</v>
      </c>
      <c r="F11" s="32"/>
      <c r="G11" s="32"/>
      <c r="H11" s="32">
        <v>4</v>
      </c>
      <c r="I11" s="32">
        <v>6</v>
      </c>
      <c r="J11" s="32">
        <v>2</v>
      </c>
      <c r="K11" s="32"/>
      <c r="L11" s="248">
        <v>150.30359999999999</v>
      </c>
      <c r="M11" s="394">
        <f t="shared" si="13"/>
        <v>0</v>
      </c>
      <c r="N11" s="19"/>
      <c r="O11" s="19"/>
      <c r="P11" s="19"/>
      <c r="Q11" s="19"/>
      <c r="R11" s="19"/>
      <c r="S11" s="19"/>
      <c r="T11" s="19"/>
      <c r="U11" s="19"/>
      <c r="V11" s="372"/>
      <c r="W11" s="372"/>
      <c r="X11" s="372"/>
      <c r="Y11" s="372"/>
      <c r="Z11" s="372"/>
      <c r="AA11" s="169">
        <v>10.265000000000001</v>
      </c>
      <c r="AB11" s="401">
        <v>5.343</v>
      </c>
      <c r="AC11" s="102">
        <f t="shared" si="1"/>
        <v>0</v>
      </c>
      <c r="AD11" s="102">
        <f t="shared" si="2"/>
        <v>0</v>
      </c>
      <c r="AE11" s="102">
        <f t="shared" si="3"/>
        <v>0</v>
      </c>
      <c r="AF11" s="102">
        <f t="shared" si="4"/>
        <v>0</v>
      </c>
      <c r="AG11" s="102">
        <f t="shared" si="5"/>
        <v>0</v>
      </c>
      <c r="AH11" s="102">
        <f t="shared" si="6"/>
        <v>0</v>
      </c>
      <c r="AI11" s="102"/>
      <c r="AJ11" s="166">
        <f>'[1]HRT polyester'!AA14*'[1]HRT polyester'!M14</f>
        <v>0</v>
      </c>
      <c r="AK11" s="378">
        <f t="shared" si="11"/>
        <v>0</v>
      </c>
      <c r="AL11" s="167">
        <f t="shared" si="7"/>
        <v>0</v>
      </c>
      <c r="AM11" s="379"/>
      <c r="AN11" s="379">
        <v>4</v>
      </c>
      <c r="AO11" s="379"/>
      <c r="AP11" s="379">
        <v>4</v>
      </c>
      <c r="AQ11" s="379">
        <v>4</v>
      </c>
      <c r="AR11" s="379"/>
      <c r="AS11" s="112">
        <f>$M11*4</f>
        <v>0</v>
      </c>
      <c r="AT11" s="112">
        <f>$M11*5</f>
        <v>0</v>
      </c>
      <c r="AU11" s="112">
        <f>$M11*2</f>
        <v>0</v>
      </c>
      <c r="AV11" s="112">
        <f>$M11*1</f>
        <v>0</v>
      </c>
      <c r="AW11" s="112"/>
      <c r="AX11" s="112"/>
      <c r="AY11" s="112"/>
      <c r="AZ11" s="112"/>
      <c r="BA11" s="108"/>
      <c r="BB11" s="33"/>
      <c r="BC11" s="375"/>
      <c r="BD11" s="186">
        <v>21000048</v>
      </c>
      <c r="BE11" s="33"/>
      <c r="BF11" s="92">
        <f t="shared" si="12"/>
        <v>0</v>
      </c>
      <c r="BG11" s="92">
        <f t="shared" si="8"/>
        <v>0</v>
      </c>
      <c r="BH11" s="92">
        <f t="shared" si="8"/>
        <v>0</v>
      </c>
      <c r="BI11" s="92">
        <f t="shared" si="8"/>
        <v>0</v>
      </c>
      <c r="BJ11" s="92">
        <f t="shared" si="8"/>
        <v>0</v>
      </c>
      <c r="BK11" s="92">
        <f t="shared" si="8"/>
        <v>0</v>
      </c>
    </row>
    <row r="12" spans="1:66" ht="14.25" customHeight="1">
      <c r="A12" s="515">
        <v>10012</v>
      </c>
      <c r="B12" s="554" t="s">
        <v>301</v>
      </c>
      <c r="C12" s="228" t="s">
        <v>300</v>
      </c>
      <c r="D12" s="363" t="s">
        <v>94</v>
      </c>
      <c r="E12" s="32">
        <f t="shared" si="9"/>
        <v>13</v>
      </c>
      <c r="F12" s="32"/>
      <c r="G12" s="32"/>
      <c r="H12" s="32">
        <v>9</v>
      </c>
      <c r="I12" s="32">
        <v>2</v>
      </c>
      <c r="J12" s="32">
        <v>2</v>
      </c>
      <c r="K12" s="32"/>
      <c r="L12" s="248">
        <v>169.20000000000036</v>
      </c>
      <c r="M12" s="394">
        <f t="shared" si="13"/>
        <v>0</v>
      </c>
      <c r="N12" s="19"/>
      <c r="O12" s="19"/>
      <c r="P12" s="19"/>
      <c r="Q12" s="19"/>
      <c r="R12" s="19"/>
      <c r="S12" s="19"/>
      <c r="T12" s="19"/>
      <c r="U12" s="19"/>
      <c r="V12" s="372"/>
      <c r="W12" s="372"/>
      <c r="X12" s="372"/>
      <c r="Y12" s="372"/>
      <c r="Z12" s="372"/>
      <c r="AA12" s="169">
        <v>11.497999999999999</v>
      </c>
      <c r="AB12" s="401">
        <v>6.0129999999999999</v>
      </c>
      <c r="AC12" s="102">
        <f t="shared" si="1"/>
        <v>0</v>
      </c>
      <c r="AD12" s="102">
        <f t="shared" si="2"/>
        <v>0</v>
      </c>
      <c r="AE12" s="102">
        <f t="shared" si="3"/>
        <v>0</v>
      </c>
      <c r="AF12" s="102">
        <f t="shared" si="4"/>
        <v>0</v>
      </c>
      <c r="AG12" s="102">
        <f t="shared" si="5"/>
        <v>0</v>
      </c>
      <c r="AH12" s="102">
        <f t="shared" si="6"/>
        <v>0</v>
      </c>
      <c r="AI12" s="102"/>
      <c r="AJ12" s="166">
        <f>'[1]HRT polyester'!AA15*'[1]HRT polyester'!M15</f>
        <v>0</v>
      </c>
      <c r="AK12" s="378">
        <f t="shared" si="11"/>
        <v>0</v>
      </c>
      <c r="AL12" s="167">
        <f t="shared" si="7"/>
        <v>0</v>
      </c>
      <c r="AM12" s="379"/>
      <c r="AN12" s="379">
        <v>4</v>
      </c>
      <c r="AO12" s="379"/>
      <c r="AP12" s="379">
        <v>5</v>
      </c>
      <c r="AQ12" s="379">
        <v>4</v>
      </c>
      <c r="AR12" s="379"/>
      <c r="AS12" s="112">
        <f>$M12*3</f>
        <v>0</v>
      </c>
      <c r="AT12" s="112">
        <f>$M12*5</f>
        <v>0</v>
      </c>
      <c r="AU12" s="112">
        <f>$M12*3</f>
        <v>0</v>
      </c>
      <c r="AV12" s="112">
        <f>$M12*2</f>
        <v>0</v>
      </c>
      <c r="AW12" s="112"/>
      <c r="AX12" s="112"/>
      <c r="AY12" s="112"/>
      <c r="AZ12" s="112"/>
      <c r="BA12" s="108"/>
      <c r="BB12" s="33"/>
      <c r="BC12" s="375"/>
      <c r="BD12" s="186">
        <v>21000049</v>
      </c>
      <c r="BE12" s="33"/>
      <c r="BF12" s="92">
        <f t="shared" si="12"/>
        <v>0</v>
      </c>
      <c r="BG12" s="92">
        <f t="shared" si="8"/>
        <v>0</v>
      </c>
      <c r="BH12" s="92">
        <f t="shared" si="8"/>
        <v>0</v>
      </c>
      <c r="BI12" s="92">
        <f t="shared" si="8"/>
        <v>0</v>
      </c>
      <c r="BJ12" s="92">
        <f t="shared" si="8"/>
        <v>0</v>
      </c>
      <c r="BK12" s="92">
        <f t="shared" si="8"/>
        <v>0</v>
      </c>
    </row>
    <row r="13" spans="1:66" ht="14.25" customHeight="1">
      <c r="A13" s="515">
        <v>10015</v>
      </c>
      <c r="B13" s="554" t="s">
        <v>303</v>
      </c>
      <c r="C13" s="228" t="s">
        <v>304</v>
      </c>
      <c r="D13" s="363" t="s">
        <v>94</v>
      </c>
      <c r="E13" s="32">
        <f t="shared" si="9"/>
        <v>12</v>
      </c>
      <c r="F13" s="32"/>
      <c r="G13" s="32"/>
      <c r="H13" s="32">
        <v>5</v>
      </c>
      <c r="I13" s="32">
        <v>2</v>
      </c>
      <c r="J13" s="32">
        <v>5</v>
      </c>
      <c r="K13" s="32"/>
      <c r="L13" s="248">
        <v>238.49640000000002</v>
      </c>
      <c r="M13" s="394">
        <f t="shared" si="13"/>
        <v>0</v>
      </c>
      <c r="N13" s="19"/>
      <c r="O13" s="19"/>
      <c r="P13" s="19"/>
      <c r="Q13" s="19"/>
      <c r="R13" s="19"/>
      <c r="S13" s="19"/>
      <c r="T13" s="19"/>
      <c r="U13" s="19"/>
      <c r="V13" s="372"/>
      <c r="W13" s="372"/>
      <c r="X13" s="372"/>
      <c r="Y13" s="372"/>
      <c r="Z13" s="372"/>
      <c r="AA13" s="169">
        <v>17.331</v>
      </c>
      <c r="AB13" s="401">
        <v>9.0660000000000007</v>
      </c>
      <c r="AC13" s="102">
        <f t="shared" si="1"/>
        <v>0</v>
      </c>
      <c r="AD13" s="102">
        <f t="shared" si="2"/>
        <v>0</v>
      </c>
      <c r="AE13" s="102">
        <f t="shared" si="3"/>
        <v>0</v>
      </c>
      <c r="AF13" s="102">
        <f t="shared" si="4"/>
        <v>0</v>
      </c>
      <c r="AG13" s="102">
        <f t="shared" si="5"/>
        <v>0</v>
      </c>
      <c r="AH13" s="102">
        <f t="shared" si="6"/>
        <v>0</v>
      </c>
      <c r="AI13" s="102"/>
      <c r="AJ13" s="166">
        <f>'[1]HRT polyester'!AA18*'[1]HRT polyester'!M18</f>
        <v>0</v>
      </c>
      <c r="AK13" s="378">
        <f t="shared" si="11"/>
        <v>0</v>
      </c>
      <c r="AL13" s="167">
        <f t="shared" si="7"/>
        <v>0</v>
      </c>
      <c r="AM13" s="379"/>
      <c r="AN13" s="379">
        <v>7</v>
      </c>
      <c r="AO13" s="379"/>
      <c r="AP13" s="379"/>
      <c r="AQ13" s="379"/>
      <c r="AR13" s="379">
        <v>5</v>
      </c>
      <c r="AS13" s="112">
        <f>$M13*1</f>
        <v>0</v>
      </c>
      <c r="AT13" s="112">
        <f>$M13*6</f>
        <v>0</v>
      </c>
      <c r="AU13" s="112"/>
      <c r="AV13" s="112">
        <f>$M13*5</f>
        <v>0</v>
      </c>
      <c r="AW13" s="112"/>
      <c r="AX13" s="112"/>
      <c r="AY13" s="112"/>
      <c r="AZ13" s="112"/>
      <c r="BA13" s="108"/>
      <c r="BB13" s="33"/>
      <c r="BC13" s="375"/>
      <c r="BD13" s="186">
        <v>21000052</v>
      </c>
      <c r="BE13" s="33"/>
      <c r="BF13" s="92">
        <f t="shared" si="12"/>
        <v>0</v>
      </c>
      <c r="BG13" s="92">
        <f t="shared" si="8"/>
        <v>0</v>
      </c>
      <c r="BH13" s="92">
        <f t="shared" si="8"/>
        <v>0</v>
      </c>
      <c r="BI13" s="92">
        <f t="shared" si="8"/>
        <v>0</v>
      </c>
      <c r="BJ13" s="92">
        <f t="shared" si="8"/>
        <v>0</v>
      </c>
      <c r="BK13" s="92">
        <f t="shared" si="8"/>
        <v>0</v>
      </c>
    </row>
    <row r="14" spans="1:66" ht="14.25" customHeight="1">
      <c r="A14" s="513">
        <v>10016</v>
      </c>
      <c r="B14" s="554" t="s">
        <v>305</v>
      </c>
      <c r="C14" s="228" t="s">
        <v>306</v>
      </c>
      <c r="D14" s="363" t="s">
        <v>94</v>
      </c>
      <c r="E14" s="32">
        <f t="shared" si="9"/>
        <v>10</v>
      </c>
      <c r="F14" s="32"/>
      <c r="G14" s="96"/>
      <c r="H14" s="96">
        <v>2</v>
      </c>
      <c r="I14" s="96">
        <v>8</v>
      </c>
      <c r="J14" s="96"/>
      <c r="K14" s="96"/>
      <c r="L14" s="248">
        <v>144.90000000000038</v>
      </c>
      <c r="M14" s="394">
        <f t="shared" si="13"/>
        <v>0</v>
      </c>
      <c r="N14" s="19"/>
      <c r="O14" s="19"/>
      <c r="P14" s="19"/>
      <c r="Q14" s="19"/>
      <c r="R14" s="19"/>
      <c r="S14" s="19"/>
      <c r="T14" s="19"/>
      <c r="U14" s="19"/>
      <c r="V14" s="372"/>
      <c r="W14" s="372"/>
      <c r="X14" s="372"/>
      <c r="Y14" s="372"/>
      <c r="Z14" s="372"/>
      <c r="AA14" s="170">
        <v>10.103</v>
      </c>
      <c r="AB14" s="400">
        <v>5.2549999999999999</v>
      </c>
      <c r="AC14" s="102">
        <f t="shared" si="1"/>
        <v>0</v>
      </c>
      <c r="AD14" s="102">
        <f t="shared" si="2"/>
        <v>0</v>
      </c>
      <c r="AE14" s="102">
        <f t="shared" si="3"/>
        <v>0</v>
      </c>
      <c r="AF14" s="102">
        <f t="shared" si="4"/>
        <v>0</v>
      </c>
      <c r="AG14" s="102">
        <f t="shared" si="5"/>
        <v>0</v>
      </c>
      <c r="AH14" s="102">
        <f t="shared" si="6"/>
        <v>0</v>
      </c>
      <c r="AI14" s="102"/>
      <c r="AJ14" s="166">
        <f>'[1]HRT polyester'!AA19*'[1]HRT polyester'!M19</f>
        <v>0</v>
      </c>
      <c r="AK14" s="378">
        <f t="shared" si="11"/>
        <v>0</v>
      </c>
      <c r="AL14" s="167">
        <f t="shared" si="7"/>
        <v>0</v>
      </c>
      <c r="AM14" s="379"/>
      <c r="AN14" s="379"/>
      <c r="AO14" s="379"/>
      <c r="AP14" s="379">
        <v>4</v>
      </c>
      <c r="AQ14" s="379">
        <v>5</v>
      </c>
      <c r="AR14" s="379">
        <v>1</v>
      </c>
      <c r="AS14" s="112">
        <f>$M14*1</f>
        <v>0</v>
      </c>
      <c r="AT14" s="112">
        <f>$M14*4</f>
        <v>0</v>
      </c>
      <c r="AU14" s="112">
        <f>$M14*4</f>
        <v>0</v>
      </c>
      <c r="AV14" s="112">
        <f>$M14*1</f>
        <v>0</v>
      </c>
      <c r="AW14" s="112"/>
      <c r="AX14" s="112"/>
      <c r="AY14" s="112"/>
      <c r="AZ14" s="112"/>
      <c r="BA14" s="108"/>
      <c r="BB14" s="33"/>
      <c r="BC14" s="375"/>
      <c r="BD14" s="186">
        <v>21000053</v>
      </c>
      <c r="BE14" s="33"/>
      <c r="BF14" s="92">
        <f t="shared" si="12"/>
        <v>0</v>
      </c>
      <c r="BG14" s="92">
        <f t="shared" si="8"/>
        <v>0</v>
      </c>
      <c r="BH14" s="92">
        <f t="shared" si="8"/>
        <v>0</v>
      </c>
      <c r="BI14" s="92">
        <f t="shared" si="8"/>
        <v>0</v>
      </c>
      <c r="BJ14" s="92">
        <f t="shared" si="8"/>
        <v>0</v>
      </c>
      <c r="BK14" s="92">
        <f t="shared" si="8"/>
        <v>0</v>
      </c>
    </row>
    <row r="15" spans="1:66" ht="14.25" customHeight="1">
      <c r="A15" s="513">
        <v>10018</v>
      </c>
      <c r="B15" s="554" t="s">
        <v>307</v>
      </c>
      <c r="C15" s="228" t="s">
        <v>308</v>
      </c>
      <c r="D15" s="363" t="s">
        <v>94</v>
      </c>
      <c r="E15" s="32">
        <f t="shared" si="9"/>
        <v>3</v>
      </c>
      <c r="F15" s="32"/>
      <c r="G15" s="96"/>
      <c r="H15" s="96"/>
      <c r="I15" s="96"/>
      <c r="J15" s="96"/>
      <c r="K15" s="96">
        <v>3</v>
      </c>
      <c r="L15" s="248">
        <v>160.19999999999965</v>
      </c>
      <c r="M15" s="394">
        <f t="shared" si="13"/>
        <v>0</v>
      </c>
      <c r="N15" s="19"/>
      <c r="O15" s="19"/>
      <c r="P15" s="19"/>
      <c r="Q15" s="19"/>
      <c r="R15" s="19"/>
      <c r="S15" s="19"/>
      <c r="T15" s="19"/>
      <c r="U15" s="19"/>
      <c r="V15" s="372"/>
      <c r="W15" s="372"/>
      <c r="X15" s="372"/>
      <c r="Y15" s="372"/>
      <c r="Z15" s="372"/>
      <c r="AA15" s="170">
        <v>9.0640000000000001</v>
      </c>
      <c r="AB15" s="400">
        <v>4.6900000000000004</v>
      </c>
      <c r="AC15" s="102">
        <f t="shared" si="1"/>
        <v>0</v>
      </c>
      <c r="AD15" s="102">
        <f t="shared" si="2"/>
        <v>0</v>
      </c>
      <c r="AE15" s="102">
        <f t="shared" si="3"/>
        <v>0</v>
      </c>
      <c r="AF15" s="102">
        <f t="shared" si="4"/>
        <v>0</v>
      </c>
      <c r="AG15" s="102">
        <f t="shared" si="5"/>
        <v>0</v>
      </c>
      <c r="AH15" s="102">
        <f t="shared" si="6"/>
        <v>0</v>
      </c>
      <c r="AI15" s="102"/>
      <c r="AJ15" s="166">
        <f>'[1]HRT polyester'!AA21*'[1]HRT polyester'!M21</f>
        <v>0</v>
      </c>
      <c r="AK15" s="378">
        <f t="shared" si="11"/>
        <v>0</v>
      </c>
      <c r="AL15" s="167">
        <f t="shared" si="7"/>
        <v>0</v>
      </c>
      <c r="AM15" s="379"/>
      <c r="AN15" s="379"/>
      <c r="AO15" s="379"/>
      <c r="AP15" s="379"/>
      <c r="AQ15" s="379"/>
      <c r="AR15" s="379">
        <v>3</v>
      </c>
      <c r="AS15" s="112"/>
      <c r="AT15" s="112"/>
      <c r="AU15" s="112"/>
      <c r="AV15" s="112"/>
      <c r="AW15" s="112">
        <f>$M15*3</f>
        <v>0</v>
      </c>
      <c r="AX15" s="112"/>
      <c r="AY15" s="112"/>
      <c r="AZ15" s="112"/>
      <c r="BA15" s="108"/>
      <c r="BB15" s="33"/>
      <c r="BC15" s="375"/>
      <c r="BD15" s="186">
        <v>21000055</v>
      </c>
      <c r="BE15" s="33"/>
      <c r="BF15" s="92">
        <f t="shared" si="12"/>
        <v>0</v>
      </c>
      <c r="BG15" s="92">
        <f t="shared" si="12"/>
        <v>0</v>
      </c>
      <c r="BH15" s="92">
        <f t="shared" si="12"/>
        <v>0</v>
      </c>
      <c r="BI15" s="92">
        <f t="shared" si="12"/>
        <v>0</v>
      </c>
      <c r="BJ15" s="92">
        <f t="shared" si="12"/>
        <v>0</v>
      </c>
      <c r="BK15" s="92">
        <f t="shared" si="12"/>
        <v>0</v>
      </c>
    </row>
    <row r="16" spans="1:66" ht="14.25" customHeight="1">
      <c r="A16" s="513">
        <v>10019</v>
      </c>
      <c r="B16" s="554" t="s">
        <v>309</v>
      </c>
      <c r="C16" s="228" t="s">
        <v>308</v>
      </c>
      <c r="D16" s="363" t="s">
        <v>94</v>
      </c>
      <c r="E16" s="32">
        <f t="shared" si="9"/>
        <v>8</v>
      </c>
      <c r="F16" s="32"/>
      <c r="G16" s="96"/>
      <c r="H16" s="96">
        <v>3</v>
      </c>
      <c r="I16" s="96">
        <v>3</v>
      </c>
      <c r="J16" s="96">
        <v>1</v>
      </c>
      <c r="K16" s="96">
        <v>1</v>
      </c>
      <c r="L16" s="248">
        <v>182.70000000000036</v>
      </c>
      <c r="M16" s="394">
        <f t="shared" si="13"/>
        <v>0</v>
      </c>
      <c r="N16" s="19"/>
      <c r="O16" s="19"/>
      <c r="P16" s="19"/>
      <c r="Q16" s="19"/>
      <c r="R16" s="19"/>
      <c r="S16" s="19"/>
      <c r="T16" s="19"/>
      <c r="U16" s="19"/>
      <c r="V16" s="372"/>
      <c r="W16" s="372"/>
      <c r="X16" s="372"/>
      <c r="Y16" s="372"/>
      <c r="Z16" s="372"/>
      <c r="AA16" s="170">
        <v>13.262</v>
      </c>
      <c r="AB16" s="400">
        <v>6.9720000000000004</v>
      </c>
      <c r="AC16" s="102">
        <f t="shared" si="1"/>
        <v>0</v>
      </c>
      <c r="AD16" s="102">
        <f t="shared" si="2"/>
        <v>0</v>
      </c>
      <c r="AE16" s="102">
        <f t="shared" si="3"/>
        <v>0</v>
      </c>
      <c r="AF16" s="102">
        <f t="shared" si="4"/>
        <v>0</v>
      </c>
      <c r="AG16" s="102">
        <f t="shared" si="5"/>
        <v>0</v>
      </c>
      <c r="AH16" s="102">
        <f t="shared" si="6"/>
        <v>0</v>
      </c>
      <c r="AI16" s="102"/>
      <c r="AJ16" s="166">
        <f>'[1]HRT polyester'!AA22*'[1]HRT polyester'!M22</f>
        <v>0</v>
      </c>
      <c r="AK16" s="378">
        <f t="shared" si="11"/>
        <v>0</v>
      </c>
      <c r="AL16" s="167">
        <f t="shared" si="7"/>
        <v>0</v>
      </c>
      <c r="AM16" s="379"/>
      <c r="AN16" s="379"/>
      <c r="AO16" s="379"/>
      <c r="AP16" s="379"/>
      <c r="AQ16" s="379"/>
      <c r="AR16" s="379">
        <v>8</v>
      </c>
      <c r="AS16" s="112">
        <f>$M16*1</f>
        <v>0</v>
      </c>
      <c r="AT16" s="112">
        <f>$M16*2</f>
        <v>0</v>
      </c>
      <c r="AU16" s="112">
        <f>$M16*3</f>
        <v>0</v>
      </c>
      <c r="AX16" s="112"/>
      <c r="AY16" s="112"/>
      <c r="AZ16" s="112"/>
      <c r="BA16" s="108"/>
      <c r="BB16" s="33"/>
      <c r="BC16" s="375"/>
      <c r="BD16" s="186">
        <v>21000056</v>
      </c>
      <c r="BE16" s="33"/>
      <c r="BF16" s="92">
        <f t="shared" si="12"/>
        <v>0</v>
      </c>
      <c r="BG16" s="92">
        <f t="shared" si="12"/>
        <v>0</v>
      </c>
      <c r="BH16" s="92">
        <f t="shared" si="12"/>
        <v>0</v>
      </c>
      <c r="BI16" s="92">
        <f t="shared" si="12"/>
        <v>0</v>
      </c>
      <c r="BJ16" s="92">
        <f t="shared" si="12"/>
        <v>0</v>
      </c>
      <c r="BK16" s="92">
        <f t="shared" si="12"/>
        <v>0</v>
      </c>
    </row>
    <row r="17" spans="1:63" ht="14.25" customHeight="1">
      <c r="A17" s="515">
        <v>10024</v>
      </c>
      <c r="B17" s="554" t="s">
        <v>310</v>
      </c>
      <c r="C17" s="228" t="s">
        <v>311</v>
      </c>
      <c r="D17" s="363" t="s">
        <v>94</v>
      </c>
      <c r="E17" s="32">
        <f t="shared" si="9"/>
        <v>9</v>
      </c>
      <c r="F17" s="32"/>
      <c r="G17" s="32"/>
      <c r="H17" s="32">
        <v>4</v>
      </c>
      <c r="I17" s="32">
        <v>1</v>
      </c>
      <c r="J17" s="32">
        <v>4</v>
      </c>
      <c r="K17" s="32"/>
      <c r="L17" s="248">
        <v>147.60000000000036</v>
      </c>
      <c r="M17" s="394">
        <f t="shared" si="13"/>
        <v>0</v>
      </c>
      <c r="N17" s="19"/>
      <c r="O17" s="19"/>
      <c r="P17" s="19"/>
      <c r="Q17" s="19"/>
      <c r="R17" s="19"/>
      <c r="S17" s="19"/>
      <c r="T17" s="19"/>
      <c r="U17" s="19"/>
      <c r="V17" s="372"/>
      <c r="W17" s="372"/>
      <c r="X17" s="372"/>
      <c r="Y17" s="372"/>
      <c r="Z17" s="372"/>
      <c r="AA17" s="169">
        <v>10.536</v>
      </c>
      <c r="AB17" s="401">
        <v>5.49</v>
      </c>
      <c r="AC17" s="102">
        <f t="shared" si="1"/>
        <v>0</v>
      </c>
      <c r="AD17" s="102">
        <f t="shared" si="2"/>
        <v>0</v>
      </c>
      <c r="AE17" s="102">
        <f t="shared" si="3"/>
        <v>0</v>
      </c>
      <c r="AF17" s="102">
        <f t="shared" si="4"/>
        <v>0</v>
      </c>
      <c r="AG17" s="102">
        <f t="shared" si="5"/>
        <v>0</v>
      </c>
      <c r="AH17" s="102">
        <f t="shared" si="6"/>
        <v>0</v>
      </c>
      <c r="AI17" s="102"/>
      <c r="AJ17" s="166">
        <f>'[1]HRT polyester'!AA26*'[1]HRT polyester'!M26</f>
        <v>0</v>
      </c>
      <c r="AK17" s="378">
        <f t="shared" si="11"/>
        <v>0</v>
      </c>
      <c r="AL17" s="167">
        <f t="shared" si="7"/>
        <v>0</v>
      </c>
      <c r="AM17" s="379"/>
      <c r="AN17" s="379">
        <v>5</v>
      </c>
      <c r="AO17" s="379"/>
      <c r="AP17" s="379"/>
      <c r="AQ17" s="379">
        <v>4</v>
      </c>
      <c r="AR17" s="379"/>
      <c r="AS17" s="112">
        <f>$M17*2</f>
        <v>0</v>
      </c>
      <c r="AT17" s="112">
        <f>$M17*7</f>
        <v>0</v>
      </c>
      <c r="AU17" s="112"/>
      <c r="AV17" s="112"/>
      <c r="AW17" s="112"/>
      <c r="AX17" s="112"/>
      <c r="AY17" s="112"/>
      <c r="AZ17" s="112"/>
      <c r="BA17" s="108"/>
      <c r="BB17" s="33"/>
      <c r="BC17" s="375"/>
      <c r="BD17" s="186">
        <v>21000060</v>
      </c>
      <c r="BE17" s="33"/>
      <c r="BF17" s="92">
        <f t="shared" si="12"/>
        <v>0</v>
      </c>
      <c r="BG17" s="92">
        <f t="shared" si="12"/>
        <v>0</v>
      </c>
      <c r="BH17" s="92">
        <f t="shared" si="12"/>
        <v>0</v>
      </c>
      <c r="BI17" s="92">
        <f t="shared" si="12"/>
        <v>0</v>
      </c>
      <c r="BJ17" s="92">
        <f t="shared" si="12"/>
        <v>0</v>
      </c>
      <c r="BK17" s="92">
        <f t="shared" si="12"/>
        <v>0</v>
      </c>
    </row>
    <row r="18" spans="1:63" ht="14.25" customHeight="1">
      <c r="A18" s="515">
        <v>10028</v>
      </c>
      <c r="B18" s="554" t="s">
        <v>312</v>
      </c>
      <c r="C18" s="228" t="s">
        <v>302</v>
      </c>
      <c r="D18" s="363" t="s">
        <v>94</v>
      </c>
      <c r="E18" s="32">
        <f t="shared" si="9"/>
        <v>10</v>
      </c>
      <c r="F18" s="32"/>
      <c r="G18" s="32"/>
      <c r="H18" s="32">
        <v>4</v>
      </c>
      <c r="I18" s="32">
        <v>1</v>
      </c>
      <c r="J18" s="32">
        <v>3</v>
      </c>
      <c r="K18" s="32">
        <v>2</v>
      </c>
      <c r="L18" s="248">
        <v>223.20359999999999</v>
      </c>
      <c r="M18" s="394">
        <f t="shared" si="13"/>
        <v>0</v>
      </c>
      <c r="N18" s="19"/>
      <c r="O18" s="19"/>
      <c r="P18" s="19"/>
      <c r="Q18" s="19"/>
      <c r="R18" s="19"/>
      <c r="S18" s="19"/>
      <c r="T18" s="19"/>
      <c r="U18" s="19"/>
      <c r="V18" s="372"/>
      <c r="W18" s="372"/>
      <c r="X18" s="372"/>
      <c r="Y18" s="372"/>
      <c r="Z18" s="372"/>
      <c r="AA18" s="169">
        <v>16.283000000000001</v>
      </c>
      <c r="AB18" s="401">
        <v>8.4960000000000004</v>
      </c>
      <c r="AC18" s="102">
        <f t="shared" si="1"/>
        <v>0</v>
      </c>
      <c r="AD18" s="102">
        <f t="shared" si="2"/>
        <v>0</v>
      </c>
      <c r="AE18" s="102">
        <f t="shared" si="3"/>
        <v>0</v>
      </c>
      <c r="AF18" s="102">
        <f t="shared" si="4"/>
        <v>0</v>
      </c>
      <c r="AG18" s="102">
        <f t="shared" si="5"/>
        <v>0</v>
      </c>
      <c r="AH18" s="102">
        <f t="shared" si="6"/>
        <v>0</v>
      </c>
      <c r="AI18" s="102"/>
      <c r="AJ18" s="166">
        <f>'[1]HRT polyester'!AA30*'[1]HRT polyester'!M30</f>
        <v>0</v>
      </c>
      <c r="AK18" s="378">
        <f t="shared" si="11"/>
        <v>0</v>
      </c>
      <c r="AL18" s="167">
        <f t="shared" si="7"/>
        <v>0</v>
      </c>
      <c r="AM18" s="379"/>
      <c r="AN18" s="379">
        <v>3</v>
      </c>
      <c r="AO18" s="379"/>
      <c r="AP18" s="379">
        <v>4</v>
      </c>
      <c r="AQ18" s="379"/>
      <c r="AR18" s="379">
        <v>3</v>
      </c>
      <c r="AS18" s="112"/>
      <c r="AT18" s="112">
        <f>$M18*4</f>
        <v>0</v>
      </c>
      <c r="AU18" s="112">
        <f>$M18*1</f>
        <v>0</v>
      </c>
      <c r="AV18" s="112">
        <f>$M18*4</f>
        <v>0</v>
      </c>
      <c r="AW18" s="112">
        <f>$M18*1</f>
        <v>0</v>
      </c>
      <c r="AX18" s="112"/>
      <c r="AY18" s="112"/>
      <c r="AZ18" s="112"/>
      <c r="BA18" s="108"/>
      <c r="BB18" s="33"/>
      <c r="BC18" s="375" t="s">
        <v>313</v>
      </c>
      <c r="BD18" s="186">
        <v>21000064</v>
      </c>
      <c r="BE18" s="33"/>
      <c r="BF18" s="92">
        <f t="shared" si="12"/>
        <v>0</v>
      </c>
      <c r="BG18" s="92">
        <f t="shared" si="12"/>
        <v>0</v>
      </c>
      <c r="BH18" s="92">
        <f t="shared" si="12"/>
        <v>0</v>
      </c>
      <c r="BI18" s="92">
        <f t="shared" si="12"/>
        <v>0</v>
      </c>
      <c r="BJ18" s="92">
        <f t="shared" si="12"/>
        <v>0</v>
      </c>
      <c r="BK18" s="92">
        <f t="shared" si="12"/>
        <v>0</v>
      </c>
    </row>
    <row r="19" spans="1:63" ht="14.25" customHeight="1">
      <c r="A19" s="515">
        <v>10031</v>
      </c>
      <c r="B19" s="554" t="s">
        <v>314</v>
      </c>
      <c r="C19" s="228" t="s">
        <v>43</v>
      </c>
      <c r="D19" s="363" t="s">
        <v>94</v>
      </c>
      <c r="E19" s="32">
        <f t="shared" si="9"/>
        <v>9</v>
      </c>
      <c r="F19" s="32"/>
      <c r="G19" s="32"/>
      <c r="H19" s="32">
        <v>1</v>
      </c>
      <c r="I19" s="32">
        <v>6</v>
      </c>
      <c r="J19" s="32">
        <v>2</v>
      </c>
      <c r="K19" s="32"/>
      <c r="L19" s="248">
        <v>178.20000000000002</v>
      </c>
      <c r="M19" s="394">
        <f t="shared" si="13"/>
        <v>0</v>
      </c>
      <c r="N19" s="19"/>
      <c r="O19" s="19"/>
      <c r="P19" s="19"/>
      <c r="Q19" s="19"/>
      <c r="R19" s="19"/>
      <c r="S19" s="19"/>
      <c r="T19" s="19"/>
      <c r="U19" s="19"/>
      <c r="V19" s="372"/>
      <c r="W19" s="372"/>
      <c r="X19" s="372"/>
      <c r="Y19" s="372"/>
      <c r="Z19" s="372"/>
      <c r="AA19" s="169">
        <v>13.05</v>
      </c>
      <c r="AB19" s="401">
        <v>6.7389999999999999</v>
      </c>
      <c r="AC19" s="102">
        <f t="shared" si="1"/>
        <v>0</v>
      </c>
      <c r="AD19" s="102">
        <f t="shared" si="2"/>
        <v>0</v>
      </c>
      <c r="AE19" s="102">
        <f t="shared" si="3"/>
        <v>0</v>
      </c>
      <c r="AF19" s="102">
        <f t="shared" si="4"/>
        <v>0</v>
      </c>
      <c r="AG19" s="102">
        <f t="shared" si="5"/>
        <v>0</v>
      </c>
      <c r="AH19" s="102">
        <f t="shared" si="6"/>
        <v>0</v>
      </c>
      <c r="AI19" s="102"/>
      <c r="AJ19" s="166">
        <f>'[1]HRT polyester'!AA32*'[1]HRT polyester'!M32</f>
        <v>0</v>
      </c>
      <c r="AK19" s="378">
        <f t="shared" si="11"/>
        <v>0</v>
      </c>
      <c r="AL19" s="167">
        <f t="shared" si="7"/>
        <v>0</v>
      </c>
      <c r="AM19" s="379"/>
      <c r="AN19" s="379">
        <v>9</v>
      </c>
      <c r="AO19" s="379"/>
      <c r="AP19" s="379"/>
      <c r="AQ19" s="379"/>
      <c r="AR19" s="379"/>
      <c r="AS19" s="112">
        <f>$M19*1</f>
        <v>0</v>
      </c>
      <c r="AT19" s="112">
        <f>$M19*4</f>
        <v>0</v>
      </c>
      <c r="AU19" s="112">
        <f>$M19*1</f>
        <v>0</v>
      </c>
      <c r="AV19" s="112">
        <f>$M19*3</f>
        <v>0</v>
      </c>
      <c r="AW19" s="112"/>
      <c r="AX19" s="112"/>
      <c r="AY19" s="112"/>
      <c r="AZ19" s="112"/>
      <c r="BA19" s="108"/>
      <c r="BB19" s="33"/>
      <c r="BC19" s="375"/>
      <c r="BD19" s="186">
        <v>21000066</v>
      </c>
      <c r="BE19" s="33"/>
      <c r="BF19" s="92">
        <f t="shared" si="12"/>
        <v>0</v>
      </c>
      <c r="BG19" s="92">
        <f t="shared" si="12"/>
        <v>0</v>
      </c>
      <c r="BH19" s="92">
        <f t="shared" si="12"/>
        <v>0</v>
      </c>
      <c r="BI19" s="92">
        <f t="shared" si="12"/>
        <v>0</v>
      </c>
      <c r="BJ19" s="92">
        <f t="shared" si="12"/>
        <v>0</v>
      </c>
      <c r="BK19" s="92">
        <f t="shared" si="12"/>
        <v>0</v>
      </c>
    </row>
    <row r="20" spans="1:63" ht="14.25" customHeight="1">
      <c r="A20" s="515">
        <v>10032</v>
      </c>
      <c r="B20" s="554" t="s">
        <v>315</v>
      </c>
      <c r="C20" s="228" t="s">
        <v>316</v>
      </c>
      <c r="D20" s="363" t="s">
        <v>94</v>
      </c>
      <c r="E20" s="32">
        <f t="shared" si="9"/>
        <v>7</v>
      </c>
      <c r="F20" s="32"/>
      <c r="G20" s="32"/>
      <c r="H20" s="32"/>
      <c r="I20" s="32">
        <v>5</v>
      </c>
      <c r="J20" s="32">
        <v>2</v>
      </c>
      <c r="K20" s="32"/>
      <c r="L20" s="248">
        <v>177.30359999999999</v>
      </c>
      <c r="M20" s="394">
        <f t="shared" si="13"/>
        <v>0</v>
      </c>
      <c r="N20" s="19"/>
      <c r="O20" s="19"/>
      <c r="P20" s="19"/>
      <c r="Q20" s="19"/>
      <c r="R20" s="19"/>
      <c r="S20" s="19"/>
      <c r="T20" s="19"/>
      <c r="U20" s="19"/>
      <c r="V20" s="372"/>
      <c r="W20" s="372"/>
      <c r="X20" s="372"/>
      <c r="Y20" s="372"/>
      <c r="Z20" s="372"/>
      <c r="AA20" s="169">
        <v>10.891</v>
      </c>
      <c r="AB20" s="401">
        <v>5.5659999999999998</v>
      </c>
      <c r="AC20" s="102">
        <f t="shared" si="1"/>
        <v>0</v>
      </c>
      <c r="AD20" s="102">
        <f t="shared" si="2"/>
        <v>0</v>
      </c>
      <c r="AE20" s="102">
        <f t="shared" si="3"/>
        <v>0</v>
      </c>
      <c r="AF20" s="102">
        <f t="shared" si="4"/>
        <v>0</v>
      </c>
      <c r="AG20" s="102">
        <f t="shared" si="5"/>
        <v>0</v>
      </c>
      <c r="AH20" s="102">
        <f t="shared" si="6"/>
        <v>0</v>
      </c>
      <c r="AI20" s="102"/>
      <c r="AJ20" s="166">
        <f>'[1]HRT polyester'!AA33*'[1]HRT polyester'!M33</f>
        <v>0</v>
      </c>
      <c r="AK20" s="378">
        <f t="shared" si="11"/>
        <v>0</v>
      </c>
      <c r="AL20" s="167">
        <f t="shared" si="7"/>
        <v>0</v>
      </c>
      <c r="AM20" s="379"/>
      <c r="AN20" s="379">
        <v>2</v>
      </c>
      <c r="AO20" s="379"/>
      <c r="AP20" s="379"/>
      <c r="AQ20" s="379"/>
      <c r="AR20" s="379">
        <v>5</v>
      </c>
      <c r="AS20" s="112"/>
      <c r="AT20" s="112">
        <f>$M20*4</f>
        <v>0</v>
      </c>
      <c r="AU20" s="112">
        <f>$M20*1</f>
        <v>0</v>
      </c>
      <c r="AV20" s="112">
        <f>$M20*2</f>
        <v>0</v>
      </c>
      <c r="AW20" s="112"/>
      <c r="AX20" s="112"/>
      <c r="AY20" s="112"/>
      <c r="AZ20" s="112"/>
      <c r="BA20" s="108"/>
      <c r="BB20" s="33"/>
      <c r="BC20" s="375"/>
      <c r="BD20" s="186">
        <v>21000067</v>
      </c>
      <c r="BE20" s="33"/>
      <c r="BF20" s="92">
        <f t="shared" si="12"/>
        <v>0</v>
      </c>
      <c r="BG20" s="92">
        <f t="shared" si="12"/>
        <v>0</v>
      </c>
      <c r="BH20" s="92">
        <f t="shared" si="12"/>
        <v>0</v>
      </c>
      <c r="BI20" s="92">
        <f t="shared" si="12"/>
        <v>0</v>
      </c>
      <c r="BJ20" s="92">
        <f t="shared" si="12"/>
        <v>0</v>
      </c>
      <c r="BK20" s="92">
        <f t="shared" si="12"/>
        <v>0</v>
      </c>
    </row>
    <row r="21" spans="1:63" ht="14.25" customHeight="1">
      <c r="A21" s="515">
        <v>10034</v>
      </c>
      <c r="B21" s="554" t="s">
        <v>317</v>
      </c>
      <c r="C21" s="228" t="s">
        <v>46</v>
      </c>
      <c r="D21" s="363" t="s">
        <v>94</v>
      </c>
      <c r="E21" s="32">
        <f t="shared" si="9"/>
        <v>9</v>
      </c>
      <c r="F21" s="32"/>
      <c r="G21" s="32"/>
      <c r="H21" s="32">
        <v>2</v>
      </c>
      <c r="I21" s="32">
        <v>4</v>
      </c>
      <c r="J21" s="32">
        <v>3</v>
      </c>
      <c r="K21" s="32"/>
      <c r="L21" s="248">
        <v>179.09640000000002</v>
      </c>
      <c r="M21" s="394">
        <f t="shared" si="13"/>
        <v>0</v>
      </c>
      <c r="N21" s="19"/>
      <c r="O21" s="19"/>
      <c r="P21" s="19"/>
      <c r="Q21" s="19"/>
      <c r="R21" s="19"/>
      <c r="S21" s="19"/>
      <c r="T21" s="19"/>
      <c r="U21" s="19"/>
      <c r="V21" s="372"/>
      <c r="W21" s="372"/>
      <c r="X21" s="372"/>
      <c r="Y21" s="372"/>
      <c r="Z21" s="372"/>
      <c r="AA21" s="169">
        <v>13.202</v>
      </c>
      <c r="AB21" s="401">
        <v>6.8220000000000001</v>
      </c>
      <c r="AC21" s="102">
        <f t="shared" si="1"/>
        <v>0</v>
      </c>
      <c r="AD21" s="102">
        <f t="shared" si="2"/>
        <v>0</v>
      </c>
      <c r="AE21" s="102">
        <f t="shared" si="3"/>
        <v>0</v>
      </c>
      <c r="AF21" s="102">
        <f t="shared" si="4"/>
        <v>0</v>
      </c>
      <c r="AG21" s="102">
        <f t="shared" si="5"/>
        <v>0</v>
      </c>
      <c r="AH21" s="102">
        <f t="shared" si="6"/>
        <v>0</v>
      </c>
      <c r="AI21" s="102"/>
      <c r="AJ21" s="166">
        <f>'[1]HRT polyester'!AA35*'[1]HRT polyester'!M35</f>
        <v>0</v>
      </c>
      <c r="AK21" s="378">
        <f t="shared" si="11"/>
        <v>0</v>
      </c>
      <c r="AL21" s="167">
        <f t="shared" si="7"/>
        <v>0</v>
      </c>
      <c r="AM21" s="379"/>
      <c r="AN21" s="379"/>
      <c r="AO21" s="379"/>
      <c r="AP21" s="379"/>
      <c r="AQ21" s="379">
        <v>9</v>
      </c>
      <c r="AR21" s="379"/>
      <c r="AS21" s="112"/>
      <c r="AT21" s="112">
        <f>$M21*6</f>
        <v>0</v>
      </c>
      <c r="AU21" s="112">
        <f>$M21*3</f>
        <v>0</v>
      </c>
      <c r="AV21" s="112"/>
      <c r="AW21" s="112"/>
      <c r="AX21" s="112"/>
      <c r="AY21" s="112"/>
      <c r="AZ21" s="112"/>
      <c r="BA21" s="108"/>
      <c r="BB21" s="33"/>
      <c r="BC21" s="375"/>
      <c r="BD21" s="186">
        <v>21000069</v>
      </c>
      <c r="BE21" s="33"/>
      <c r="BF21" s="92">
        <f t="shared" si="12"/>
        <v>0</v>
      </c>
      <c r="BG21" s="92">
        <f t="shared" si="12"/>
        <v>0</v>
      </c>
      <c r="BH21" s="92">
        <f t="shared" si="12"/>
        <v>0</v>
      </c>
      <c r="BI21" s="92">
        <f t="shared" si="12"/>
        <v>0</v>
      </c>
      <c r="BJ21" s="92">
        <f t="shared" si="12"/>
        <v>0</v>
      </c>
      <c r="BK21" s="92">
        <f t="shared" si="12"/>
        <v>0</v>
      </c>
    </row>
    <row r="22" spans="1:63" ht="14.25" customHeight="1">
      <c r="A22" s="515">
        <v>10035</v>
      </c>
      <c r="B22" s="554" t="s">
        <v>318</v>
      </c>
      <c r="C22" s="228" t="s">
        <v>43</v>
      </c>
      <c r="D22" s="363" t="s">
        <v>94</v>
      </c>
      <c r="E22" s="32">
        <f t="shared" si="9"/>
        <v>11</v>
      </c>
      <c r="F22" s="364"/>
      <c r="G22" s="32"/>
      <c r="H22" s="32">
        <v>2</v>
      </c>
      <c r="I22" s="32">
        <v>6</v>
      </c>
      <c r="J22" s="32">
        <v>3</v>
      </c>
      <c r="K22" s="32"/>
      <c r="L22" s="248">
        <v>221.4</v>
      </c>
      <c r="M22" s="394">
        <f t="shared" si="13"/>
        <v>0</v>
      </c>
      <c r="N22" s="19"/>
      <c r="O22" s="19"/>
      <c r="P22" s="19"/>
      <c r="Q22" s="19"/>
      <c r="R22" s="19"/>
      <c r="S22" s="19"/>
      <c r="T22" s="19"/>
      <c r="U22" s="19"/>
      <c r="V22" s="372"/>
      <c r="W22" s="372"/>
      <c r="X22" s="372"/>
      <c r="Y22" s="372"/>
      <c r="Z22" s="372"/>
      <c r="AA22" s="169">
        <v>16.209</v>
      </c>
      <c r="AB22" s="401">
        <v>8.4559999999999995</v>
      </c>
      <c r="AC22" s="102">
        <f t="shared" si="1"/>
        <v>0</v>
      </c>
      <c r="AD22" s="102">
        <f t="shared" si="2"/>
        <v>0</v>
      </c>
      <c r="AE22" s="102">
        <f t="shared" si="3"/>
        <v>0</v>
      </c>
      <c r="AF22" s="102">
        <f t="shared" si="4"/>
        <v>0</v>
      </c>
      <c r="AG22" s="102">
        <f t="shared" si="5"/>
        <v>0</v>
      </c>
      <c r="AH22" s="102">
        <f t="shared" si="6"/>
        <v>0</v>
      </c>
      <c r="AI22" s="102"/>
      <c r="AJ22" s="166">
        <f>'[1]HRT polyester'!AA36*'[1]HRT polyester'!M36</f>
        <v>0</v>
      </c>
      <c r="AK22" s="378">
        <f t="shared" si="11"/>
        <v>0</v>
      </c>
      <c r="AL22" s="167">
        <f t="shared" si="7"/>
        <v>0</v>
      </c>
      <c r="AM22" s="379"/>
      <c r="AN22" s="379">
        <v>11</v>
      </c>
      <c r="AO22" s="379"/>
      <c r="AP22" s="379"/>
      <c r="AQ22" s="379"/>
      <c r="AR22" s="379"/>
      <c r="AS22" s="112">
        <f>$M22*2</f>
        <v>0</v>
      </c>
      <c r="AT22" s="112">
        <f>$M22*7</f>
        <v>0</v>
      </c>
      <c r="AU22" s="112">
        <f>$M22*1</f>
        <v>0</v>
      </c>
      <c r="AV22" s="112">
        <f>$M22*1</f>
        <v>0</v>
      </c>
      <c r="AW22" s="112"/>
      <c r="AX22" s="112"/>
      <c r="AY22" s="112"/>
      <c r="AZ22" s="112"/>
      <c r="BA22" s="108"/>
      <c r="BB22" s="33"/>
      <c r="BC22" s="375"/>
      <c r="BD22" s="186">
        <v>21000070</v>
      </c>
      <c r="BE22" s="33"/>
      <c r="BF22" s="92">
        <f t="shared" si="12"/>
        <v>0</v>
      </c>
      <c r="BG22" s="92">
        <f t="shared" si="12"/>
        <v>0</v>
      </c>
      <c r="BH22" s="92">
        <f t="shared" si="12"/>
        <v>0</v>
      </c>
      <c r="BI22" s="92">
        <f t="shared" si="12"/>
        <v>0</v>
      </c>
      <c r="BJ22" s="92">
        <f t="shared" si="12"/>
        <v>0</v>
      </c>
      <c r="BK22" s="92">
        <f t="shared" si="12"/>
        <v>0</v>
      </c>
    </row>
    <row r="23" spans="1:63" ht="14.25" customHeight="1">
      <c r="A23" s="515">
        <v>10036</v>
      </c>
      <c r="B23" s="554" t="s">
        <v>319</v>
      </c>
      <c r="C23" s="228" t="s">
        <v>43</v>
      </c>
      <c r="D23" s="363" t="s">
        <v>94</v>
      </c>
      <c r="E23" s="32">
        <f t="shared" si="9"/>
        <v>10</v>
      </c>
      <c r="F23" s="32"/>
      <c r="G23" s="32"/>
      <c r="H23" s="32"/>
      <c r="I23" s="32">
        <v>7</v>
      </c>
      <c r="J23" s="32">
        <v>3</v>
      </c>
      <c r="K23" s="32"/>
      <c r="L23" s="248">
        <v>206.09640000000002</v>
      </c>
      <c r="M23" s="394">
        <f t="shared" si="13"/>
        <v>0</v>
      </c>
      <c r="N23" s="19"/>
      <c r="O23" s="19"/>
      <c r="P23" s="19"/>
      <c r="Q23" s="19"/>
      <c r="R23" s="19"/>
      <c r="S23" s="19"/>
      <c r="T23" s="19"/>
      <c r="U23" s="19"/>
      <c r="V23" s="372"/>
      <c r="W23" s="372"/>
      <c r="X23" s="372"/>
      <c r="Y23" s="372"/>
      <c r="Z23" s="372"/>
      <c r="AA23" s="169">
        <v>15.109</v>
      </c>
      <c r="AB23" s="401">
        <v>7.8579999999999997</v>
      </c>
      <c r="AC23" s="102">
        <f t="shared" si="1"/>
        <v>0</v>
      </c>
      <c r="AD23" s="102">
        <f t="shared" si="2"/>
        <v>0</v>
      </c>
      <c r="AE23" s="102">
        <f t="shared" si="3"/>
        <v>0</v>
      </c>
      <c r="AF23" s="102">
        <f t="shared" si="4"/>
        <v>0</v>
      </c>
      <c r="AG23" s="102">
        <f t="shared" si="5"/>
        <v>0</v>
      </c>
      <c r="AH23" s="102">
        <f t="shared" si="6"/>
        <v>0</v>
      </c>
      <c r="AI23" s="102"/>
      <c r="AJ23" s="166">
        <f>'[1]HRT polyester'!AA37*'[1]HRT polyester'!M37</f>
        <v>0</v>
      </c>
      <c r="AK23" s="378">
        <f t="shared" si="11"/>
        <v>0</v>
      </c>
      <c r="AL23" s="167">
        <f t="shared" si="7"/>
        <v>0</v>
      </c>
      <c r="AM23" s="379"/>
      <c r="AN23" s="379">
        <v>10</v>
      </c>
      <c r="AO23" s="379"/>
      <c r="AP23" s="379"/>
      <c r="AQ23" s="379"/>
      <c r="AR23" s="379"/>
      <c r="AS23" s="112"/>
      <c r="AT23" s="112">
        <f>$M23*3</f>
        <v>0</v>
      </c>
      <c r="AU23" s="112">
        <f>$M23*5</f>
        <v>0</v>
      </c>
      <c r="AV23" s="112">
        <f>$M23*2</f>
        <v>0</v>
      </c>
      <c r="AW23" s="112"/>
      <c r="AX23" s="112"/>
      <c r="AY23" s="112"/>
      <c r="AZ23" s="112"/>
      <c r="BA23" s="108"/>
      <c r="BB23" s="33"/>
      <c r="BC23" s="375"/>
      <c r="BD23" s="186">
        <v>21000071</v>
      </c>
      <c r="BE23" s="33"/>
      <c r="BF23" s="92">
        <f t="shared" si="12"/>
        <v>0</v>
      </c>
      <c r="BG23" s="92">
        <f t="shared" si="12"/>
        <v>0</v>
      </c>
      <c r="BH23" s="92">
        <f t="shared" si="12"/>
        <v>0</v>
      </c>
      <c r="BI23" s="92">
        <f t="shared" si="12"/>
        <v>0</v>
      </c>
      <c r="BJ23" s="92">
        <f t="shared" si="12"/>
        <v>0</v>
      </c>
      <c r="BK23" s="92">
        <f t="shared" si="12"/>
        <v>0</v>
      </c>
    </row>
    <row r="24" spans="1:63" ht="14.25" customHeight="1">
      <c r="A24" s="515">
        <v>10042</v>
      </c>
      <c r="B24" s="554" t="s">
        <v>321</v>
      </c>
      <c r="C24" s="228" t="s">
        <v>43</v>
      </c>
      <c r="D24" s="363" t="s">
        <v>94</v>
      </c>
      <c r="E24" s="32">
        <f t="shared" si="9"/>
        <v>27</v>
      </c>
      <c r="F24" s="32"/>
      <c r="G24" s="32"/>
      <c r="H24" s="32">
        <v>27</v>
      </c>
      <c r="I24" s="32"/>
      <c r="J24" s="32"/>
      <c r="K24" s="32"/>
      <c r="L24" s="248">
        <v>179.09999999999965</v>
      </c>
      <c r="M24" s="394">
        <f t="shared" si="13"/>
        <v>0</v>
      </c>
      <c r="N24" s="19"/>
      <c r="O24" s="19"/>
      <c r="P24" s="19"/>
      <c r="Q24" s="19"/>
      <c r="R24" s="19"/>
      <c r="S24" s="19"/>
      <c r="T24" s="19"/>
      <c r="U24" s="19"/>
      <c r="V24" s="372"/>
      <c r="W24" s="372"/>
      <c r="X24" s="372"/>
      <c r="Y24" s="372"/>
      <c r="Z24" s="372"/>
      <c r="AA24" s="169">
        <v>10.37</v>
      </c>
      <c r="AB24" s="401">
        <v>5.4</v>
      </c>
      <c r="AC24" s="102">
        <f t="shared" si="1"/>
        <v>0</v>
      </c>
      <c r="AD24" s="102">
        <f t="shared" si="2"/>
        <v>0</v>
      </c>
      <c r="AE24" s="102">
        <f t="shared" si="3"/>
        <v>0</v>
      </c>
      <c r="AF24" s="102">
        <f t="shared" si="4"/>
        <v>0</v>
      </c>
      <c r="AG24" s="102">
        <f t="shared" si="5"/>
        <v>0</v>
      </c>
      <c r="AH24" s="102">
        <f t="shared" si="6"/>
        <v>0</v>
      </c>
      <c r="AI24" s="102"/>
      <c r="AJ24" s="166">
        <f>'[1]HRT polyester'!AA42*'[1]HRT polyester'!M42</f>
        <v>0</v>
      </c>
      <c r="AK24" s="378">
        <f t="shared" si="11"/>
        <v>0</v>
      </c>
      <c r="AL24" s="167">
        <f t="shared" si="7"/>
        <v>0</v>
      </c>
      <c r="AM24" s="379"/>
      <c r="AN24" s="379">
        <v>27</v>
      </c>
      <c r="AO24" s="379"/>
      <c r="AP24" s="379"/>
      <c r="AQ24" s="379"/>
      <c r="AR24" s="379"/>
      <c r="AS24" s="112">
        <f>$M24*3</f>
        <v>0</v>
      </c>
      <c r="AT24" s="112">
        <f>$M24*18</f>
        <v>0</v>
      </c>
      <c r="AU24" s="112">
        <f>$M24*6</f>
        <v>0</v>
      </c>
      <c r="AV24" s="112"/>
      <c r="AW24" s="112"/>
      <c r="AX24" s="112"/>
      <c r="AY24" s="112"/>
      <c r="AZ24" s="112"/>
      <c r="BA24" s="108"/>
      <c r="BB24" s="33"/>
      <c r="BC24" s="375"/>
      <c r="BD24" s="186">
        <v>21000076</v>
      </c>
      <c r="BE24" s="33"/>
      <c r="BF24" s="92">
        <f t="shared" si="12"/>
        <v>0</v>
      </c>
      <c r="BG24" s="92">
        <f t="shared" si="12"/>
        <v>0</v>
      </c>
      <c r="BH24" s="92">
        <f t="shared" si="12"/>
        <v>0</v>
      </c>
      <c r="BI24" s="92">
        <f t="shared" si="12"/>
        <v>0</v>
      </c>
      <c r="BJ24" s="92">
        <f t="shared" si="12"/>
        <v>0</v>
      </c>
      <c r="BK24" s="92">
        <f t="shared" si="12"/>
        <v>0</v>
      </c>
    </row>
    <row r="25" spans="1:63" ht="14.25" customHeight="1">
      <c r="A25" s="515">
        <v>10047</v>
      </c>
      <c r="B25" s="554" t="s">
        <v>322</v>
      </c>
      <c r="C25" s="228" t="s">
        <v>302</v>
      </c>
      <c r="D25" s="363" t="s">
        <v>94</v>
      </c>
      <c r="E25" s="32">
        <f t="shared" si="9"/>
        <v>9</v>
      </c>
      <c r="F25" s="32"/>
      <c r="G25" s="32"/>
      <c r="H25" s="32">
        <v>2</v>
      </c>
      <c r="I25" s="32">
        <v>2</v>
      </c>
      <c r="J25" s="32">
        <v>5</v>
      </c>
      <c r="K25" s="32"/>
      <c r="L25" s="248">
        <v>131.40360000000001</v>
      </c>
      <c r="M25" s="394">
        <f t="shared" si="13"/>
        <v>0</v>
      </c>
      <c r="N25" s="19"/>
      <c r="O25" s="19"/>
      <c r="P25" s="19"/>
      <c r="Q25" s="19"/>
      <c r="R25" s="19"/>
      <c r="S25" s="19"/>
      <c r="T25" s="19"/>
      <c r="U25" s="19"/>
      <c r="V25" s="372"/>
      <c r="W25" s="372"/>
      <c r="X25" s="372"/>
      <c r="Y25" s="372"/>
      <c r="Z25" s="372"/>
      <c r="AA25" s="169">
        <v>9.26</v>
      </c>
      <c r="AB25" s="401">
        <v>4.8289999999999997</v>
      </c>
      <c r="AC25" s="102">
        <f t="shared" si="1"/>
        <v>0</v>
      </c>
      <c r="AD25" s="102">
        <f t="shared" si="2"/>
        <v>0</v>
      </c>
      <c r="AE25" s="102">
        <f t="shared" si="3"/>
        <v>0</v>
      </c>
      <c r="AF25" s="102">
        <f t="shared" si="4"/>
        <v>0</v>
      </c>
      <c r="AG25" s="102">
        <f t="shared" si="5"/>
        <v>0</v>
      </c>
      <c r="AH25" s="102">
        <f t="shared" si="6"/>
        <v>0</v>
      </c>
      <c r="AI25" s="102"/>
      <c r="AJ25" s="166">
        <f>'[1]HRT polyester'!AA47*'[1]HRT polyester'!M47</f>
        <v>0</v>
      </c>
      <c r="AK25" s="378">
        <f t="shared" si="11"/>
        <v>0</v>
      </c>
      <c r="AL25" s="167">
        <f t="shared" si="7"/>
        <v>0</v>
      </c>
      <c r="AM25" s="379"/>
      <c r="AN25" s="379">
        <v>5</v>
      </c>
      <c r="AO25" s="379"/>
      <c r="AP25" s="379">
        <v>4</v>
      </c>
      <c r="AQ25" s="379"/>
      <c r="AR25" s="379"/>
      <c r="AS25" s="112">
        <f>$M25*2</f>
        <v>0</v>
      </c>
      <c r="AT25" s="112">
        <f>$M25*6</f>
        <v>0</v>
      </c>
      <c r="AU25" s="112">
        <f>$M25*1</f>
        <v>0</v>
      </c>
      <c r="AV25" s="112"/>
      <c r="AW25" s="112"/>
      <c r="AX25" s="112"/>
      <c r="AY25" s="112"/>
      <c r="AZ25" s="112"/>
      <c r="BA25" s="108"/>
      <c r="BB25" s="33"/>
      <c r="BC25" s="375"/>
      <c r="BD25" s="186">
        <v>21000081</v>
      </c>
      <c r="BE25" s="33"/>
      <c r="BF25" s="92">
        <f t="shared" si="12"/>
        <v>0</v>
      </c>
      <c r="BG25" s="92">
        <f t="shared" si="12"/>
        <v>0</v>
      </c>
      <c r="BH25" s="92">
        <f t="shared" si="12"/>
        <v>0</v>
      </c>
      <c r="BI25" s="92">
        <f t="shared" si="12"/>
        <v>0</v>
      </c>
      <c r="BJ25" s="92">
        <f t="shared" si="12"/>
        <v>0</v>
      </c>
      <c r="BK25" s="92">
        <f t="shared" si="12"/>
        <v>0</v>
      </c>
    </row>
    <row r="26" spans="1:63" ht="14.25" customHeight="1">
      <c r="A26" s="515">
        <v>10050</v>
      </c>
      <c r="B26" s="554" t="s">
        <v>323</v>
      </c>
      <c r="C26" s="228" t="s">
        <v>47</v>
      </c>
      <c r="D26" s="363" t="s">
        <v>94</v>
      </c>
      <c r="E26" s="32">
        <f t="shared" si="9"/>
        <v>2</v>
      </c>
      <c r="F26" s="32"/>
      <c r="G26" s="32"/>
      <c r="H26" s="32"/>
      <c r="I26" s="32"/>
      <c r="J26" s="32"/>
      <c r="K26" s="32">
        <v>2</v>
      </c>
      <c r="L26" s="248">
        <v>148.5</v>
      </c>
      <c r="M26" s="394">
        <f t="shared" si="13"/>
        <v>0</v>
      </c>
      <c r="N26" s="19"/>
      <c r="O26" s="19"/>
      <c r="P26" s="19"/>
      <c r="Q26" s="19"/>
      <c r="R26" s="19"/>
      <c r="S26" s="19"/>
      <c r="T26" s="19"/>
      <c r="U26" s="19"/>
      <c r="V26" s="372"/>
      <c r="W26" s="372"/>
      <c r="X26" s="372"/>
      <c r="Y26" s="372"/>
      <c r="Z26" s="372"/>
      <c r="AA26" s="169">
        <v>11.519</v>
      </c>
      <c r="AB26" s="401">
        <v>5.907</v>
      </c>
      <c r="AC26" s="102">
        <f t="shared" si="1"/>
        <v>0</v>
      </c>
      <c r="AD26" s="102">
        <f t="shared" si="2"/>
        <v>0</v>
      </c>
      <c r="AE26" s="102">
        <f t="shared" si="3"/>
        <v>0</v>
      </c>
      <c r="AF26" s="102">
        <f t="shared" si="4"/>
        <v>0</v>
      </c>
      <c r="AG26" s="102">
        <f t="shared" si="5"/>
        <v>0</v>
      </c>
      <c r="AH26" s="102">
        <f t="shared" si="6"/>
        <v>0</v>
      </c>
      <c r="AI26" s="102"/>
      <c r="AJ26" s="166">
        <f>'[1]HRT polyester'!AA50*'[1]HRT polyester'!M50</f>
        <v>0</v>
      </c>
      <c r="AK26" s="378">
        <f t="shared" si="11"/>
        <v>0</v>
      </c>
      <c r="AL26" s="167">
        <f t="shared" si="7"/>
        <v>0</v>
      </c>
      <c r="AM26" s="379"/>
      <c r="AN26" s="379"/>
      <c r="AO26" s="379"/>
      <c r="AP26" s="379"/>
      <c r="AQ26" s="379"/>
      <c r="AR26" s="379">
        <v>2</v>
      </c>
      <c r="AS26" s="112"/>
      <c r="AT26" s="112"/>
      <c r="AU26" s="112"/>
      <c r="AV26" s="112">
        <f>$M26*2</f>
        <v>0</v>
      </c>
      <c r="AW26" s="112"/>
      <c r="AX26" s="112"/>
      <c r="AY26" s="112"/>
      <c r="AZ26" s="112"/>
      <c r="BA26" s="108"/>
      <c r="BB26" s="33"/>
      <c r="BC26" s="375"/>
      <c r="BD26" s="186">
        <v>21000084</v>
      </c>
      <c r="BE26" s="33"/>
      <c r="BF26" s="92">
        <f t="shared" si="12"/>
        <v>0</v>
      </c>
      <c r="BG26" s="92">
        <f t="shared" si="12"/>
        <v>0</v>
      </c>
      <c r="BH26" s="92">
        <f t="shared" si="12"/>
        <v>0</v>
      </c>
      <c r="BI26" s="92">
        <f t="shared" si="12"/>
        <v>0</v>
      </c>
      <c r="BJ26" s="92">
        <f t="shared" si="12"/>
        <v>0</v>
      </c>
      <c r="BK26" s="92">
        <f t="shared" si="12"/>
        <v>0</v>
      </c>
    </row>
    <row r="27" spans="1:63" ht="14.25" customHeight="1">
      <c r="A27" s="515">
        <v>10089</v>
      </c>
      <c r="B27" s="554" t="s">
        <v>324</v>
      </c>
      <c r="C27" s="228" t="s">
        <v>42</v>
      </c>
      <c r="D27" s="363" t="s">
        <v>94</v>
      </c>
      <c r="E27" s="32">
        <f t="shared" si="9"/>
        <v>26</v>
      </c>
      <c r="F27" s="32"/>
      <c r="G27" s="32">
        <v>26</v>
      </c>
      <c r="H27" s="32"/>
      <c r="I27" s="32"/>
      <c r="J27" s="32"/>
      <c r="K27" s="32"/>
      <c r="L27" s="248">
        <v>90.903600000000012</v>
      </c>
      <c r="M27" s="394">
        <f t="shared" si="13"/>
        <v>0</v>
      </c>
      <c r="N27" s="19"/>
      <c r="O27" s="19"/>
      <c r="P27" s="47"/>
      <c r="Q27" s="47"/>
      <c r="R27" s="47"/>
      <c r="S27" s="47"/>
      <c r="T27" s="47"/>
      <c r="U27" s="19"/>
      <c r="V27" s="372"/>
      <c r="W27" s="372"/>
      <c r="X27" s="372"/>
      <c r="Y27" s="372"/>
      <c r="Z27" s="372"/>
      <c r="AA27" s="169">
        <v>2.871</v>
      </c>
      <c r="AB27" s="401">
        <v>1.4179999999999999</v>
      </c>
      <c r="AC27" s="102">
        <f t="shared" si="1"/>
        <v>0</v>
      </c>
      <c r="AD27" s="102">
        <f t="shared" si="2"/>
        <v>0</v>
      </c>
      <c r="AE27" s="102">
        <f t="shared" si="3"/>
        <v>0</v>
      </c>
      <c r="AF27" s="102">
        <f t="shared" si="4"/>
        <v>0</v>
      </c>
      <c r="AG27" s="102">
        <f t="shared" si="5"/>
        <v>0</v>
      </c>
      <c r="AH27" s="102">
        <f t="shared" si="6"/>
        <v>0</v>
      </c>
      <c r="AI27" s="102"/>
      <c r="AJ27" s="166">
        <f>'[1]HRT polyester'!AA52*'[1]HRT polyester'!M52</f>
        <v>0</v>
      </c>
      <c r="AK27" s="378">
        <f t="shared" si="11"/>
        <v>0</v>
      </c>
      <c r="AL27" s="167">
        <f t="shared" si="7"/>
        <v>0</v>
      </c>
      <c r="AM27" s="379">
        <v>26</v>
      </c>
      <c r="AN27" s="379"/>
      <c r="AO27" s="379"/>
      <c r="AP27" s="379"/>
      <c r="AQ27" s="379"/>
      <c r="AR27" s="379"/>
      <c r="AS27" s="112">
        <f>$M27*23</f>
        <v>0</v>
      </c>
      <c r="AT27" s="112">
        <f>$M27*3</f>
        <v>0</v>
      </c>
      <c r="AU27" s="112"/>
      <c r="AV27" s="112"/>
      <c r="AW27" s="112"/>
      <c r="AX27" s="112"/>
      <c r="AY27" s="112"/>
      <c r="AZ27" s="112"/>
      <c r="BA27" s="108"/>
      <c r="BB27" s="33"/>
      <c r="BC27" s="375"/>
      <c r="BD27" s="186">
        <v>21000086</v>
      </c>
      <c r="BE27" s="33"/>
      <c r="BF27" s="92">
        <f t="shared" si="12"/>
        <v>0</v>
      </c>
      <c r="BG27" s="92">
        <f t="shared" si="12"/>
        <v>0</v>
      </c>
      <c r="BH27" s="92">
        <f t="shared" si="12"/>
        <v>0</v>
      </c>
      <c r="BI27" s="92">
        <f t="shared" si="12"/>
        <v>0</v>
      </c>
      <c r="BJ27" s="92">
        <f t="shared" si="12"/>
        <v>0</v>
      </c>
      <c r="BK27" s="92">
        <f t="shared" si="12"/>
        <v>0</v>
      </c>
    </row>
    <row r="28" spans="1:63" ht="14.25" customHeight="1">
      <c r="A28" s="515">
        <v>10090</v>
      </c>
      <c r="B28" s="554" t="s">
        <v>325</v>
      </c>
      <c r="C28" s="228" t="s">
        <v>297</v>
      </c>
      <c r="D28" s="363" t="s">
        <v>94</v>
      </c>
      <c r="E28" s="32">
        <f t="shared" si="9"/>
        <v>31</v>
      </c>
      <c r="F28" s="32"/>
      <c r="G28" s="32">
        <v>31</v>
      </c>
      <c r="H28" s="32"/>
      <c r="I28" s="32"/>
      <c r="J28" s="32"/>
      <c r="K28" s="32"/>
      <c r="L28" s="248">
        <v>143.10000000000002</v>
      </c>
      <c r="M28" s="394">
        <f t="shared" si="13"/>
        <v>0</v>
      </c>
      <c r="N28" s="19"/>
      <c r="O28" s="19"/>
      <c r="P28" s="47"/>
      <c r="Q28" s="47"/>
      <c r="R28" s="47"/>
      <c r="S28" s="47"/>
      <c r="T28" s="47"/>
      <c r="U28" s="19"/>
      <c r="V28" s="372"/>
      <c r="W28" s="372"/>
      <c r="X28" s="372"/>
      <c r="Y28" s="372"/>
      <c r="Z28" s="372"/>
      <c r="AA28" s="169">
        <v>5.8010000000000002</v>
      </c>
      <c r="AB28" s="401">
        <v>2.97</v>
      </c>
      <c r="AC28" s="102">
        <f t="shared" si="1"/>
        <v>0</v>
      </c>
      <c r="AD28" s="102">
        <f t="shared" si="2"/>
        <v>0</v>
      </c>
      <c r="AE28" s="102">
        <f t="shared" si="3"/>
        <v>0</v>
      </c>
      <c r="AF28" s="102">
        <f t="shared" si="4"/>
        <v>0</v>
      </c>
      <c r="AG28" s="102">
        <f t="shared" si="5"/>
        <v>0</v>
      </c>
      <c r="AH28" s="102">
        <f t="shared" si="6"/>
        <v>0</v>
      </c>
      <c r="AI28" s="102"/>
      <c r="AJ28" s="166">
        <f>'[1]HRT polyester'!AA53*'[1]HRT polyester'!M53</f>
        <v>0</v>
      </c>
      <c r="AK28" s="378">
        <f t="shared" si="11"/>
        <v>0</v>
      </c>
      <c r="AL28" s="167">
        <f t="shared" si="7"/>
        <v>0</v>
      </c>
      <c r="AM28" s="379">
        <v>5</v>
      </c>
      <c r="AN28" s="379"/>
      <c r="AO28" s="379">
        <v>1</v>
      </c>
      <c r="AP28" s="379">
        <v>13</v>
      </c>
      <c r="AQ28" s="379">
        <v>11</v>
      </c>
      <c r="AR28" s="379">
        <v>1</v>
      </c>
      <c r="AS28" s="112">
        <f>$M28*18</f>
        <v>0</v>
      </c>
      <c r="AT28" s="112">
        <f>$M28*13</f>
        <v>0</v>
      </c>
      <c r="AU28" s="112"/>
      <c r="AV28" s="112"/>
      <c r="AW28" s="112"/>
      <c r="AX28" s="112"/>
      <c r="AY28" s="112"/>
      <c r="AZ28" s="112"/>
      <c r="BA28" s="108"/>
      <c r="BB28" s="33"/>
      <c r="BC28" s="375"/>
      <c r="BD28" s="186">
        <v>21000087</v>
      </c>
      <c r="BE28" s="33"/>
      <c r="BF28" s="92">
        <f t="shared" si="12"/>
        <v>0</v>
      </c>
      <c r="BG28" s="92">
        <f t="shared" si="12"/>
        <v>0</v>
      </c>
      <c r="BH28" s="92">
        <f t="shared" si="12"/>
        <v>0</v>
      </c>
      <c r="BI28" s="92">
        <f t="shared" si="12"/>
        <v>0</v>
      </c>
      <c r="BJ28" s="92">
        <f t="shared" si="12"/>
        <v>0</v>
      </c>
      <c r="BK28" s="92">
        <f t="shared" si="12"/>
        <v>0</v>
      </c>
    </row>
    <row r="29" spans="1:63" ht="14.25" customHeight="1">
      <c r="A29" s="515">
        <v>10091</v>
      </c>
      <c r="B29" s="554" t="s">
        <v>326</v>
      </c>
      <c r="C29" s="228" t="s">
        <v>302</v>
      </c>
      <c r="D29" s="363" t="s">
        <v>94</v>
      </c>
      <c r="E29" s="32">
        <f t="shared" si="9"/>
        <v>29</v>
      </c>
      <c r="F29" s="32"/>
      <c r="G29" s="32">
        <v>29</v>
      </c>
      <c r="H29" s="32"/>
      <c r="I29" s="32"/>
      <c r="J29" s="32"/>
      <c r="K29" s="32"/>
      <c r="L29" s="248">
        <v>143.10000000000002</v>
      </c>
      <c r="M29" s="394">
        <f t="shared" si="13"/>
        <v>0</v>
      </c>
      <c r="N29" s="19"/>
      <c r="O29" s="19"/>
      <c r="P29" s="47"/>
      <c r="Q29" s="47"/>
      <c r="R29" s="47"/>
      <c r="S29" s="47"/>
      <c r="T29" s="47"/>
      <c r="U29" s="19"/>
      <c r="V29" s="372"/>
      <c r="W29" s="372"/>
      <c r="X29" s="372"/>
      <c r="Y29" s="372"/>
      <c r="Z29" s="372"/>
      <c r="AA29" s="169">
        <v>6.2309999999999999</v>
      </c>
      <c r="AB29" s="401">
        <v>3.2440000000000002</v>
      </c>
      <c r="AC29" s="102">
        <f t="shared" si="1"/>
        <v>0</v>
      </c>
      <c r="AD29" s="102">
        <f t="shared" si="2"/>
        <v>0</v>
      </c>
      <c r="AE29" s="102">
        <f t="shared" si="3"/>
        <v>0</v>
      </c>
      <c r="AF29" s="102">
        <f t="shared" si="4"/>
        <v>0</v>
      </c>
      <c r="AG29" s="102">
        <f t="shared" si="5"/>
        <v>0</v>
      </c>
      <c r="AH29" s="102">
        <f t="shared" si="6"/>
        <v>0</v>
      </c>
      <c r="AI29" s="102"/>
      <c r="AJ29" s="166">
        <f>'[1]HRT polyester'!AA54*'[1]HRT polyester'!M54</f>
        <v>0</v>
      </c>
      <c r="AK29" s="378">
        <f t="shared" si="11"/>
        <v>0</v>
      </c>
      <c r="AL29" s="167">
        <f t="shared" si="7"/>
        <v>0</v>
      </c>
      <c r="AM29" s="379">
        <v>2</v>
      </c>
      <c r="AN29" s="379">
        <v>9</v>
      </c>
      <c r="AO29" s="379"/>
      <c r="AP29" s="379">
        <v>6</v>
      </c>
      <c r="AQ29" s="379">
        <v>12</v>
      </c>
      <c r="AR29" s="379"/>
      <c r="AS29" s="112">
        <f>$M29*14</f>
        <v>0</v>
      </c>
      <c r="AT29" s="112">
        <f>$M29*14</f>
        <v>0</v>
      </c>
      <c r="AU29" s="112">
        <f>$M29*1</f>
        <v>0</v>
      </c>
      <c r="AV29" s="112"/>
      <c r="AW29" s="112"/>
      <c r="AX29" s="112"/>
      <c r="AY29" s="112"/>
      <c r="AZ29" s="112"/>
      <c r="BA29" s="108"/>
      <c r="BB29" s="33"/>
      <c r="BC29" s="375"/>
      <c r="BD29" s="186">
        <v>21000088</v>
      </c>
      <c r="BE29" s="33"/>
      <c r="BF29" s="92">
        <f t="shared" si="12"/>
        <v>0</v>
      </c>
      <c r="BG29" s="92">
        <f t="shared" si="12"/>
        <v>0</v>
      </c>
      <c r="BH29" s="92">
        <f t="shared" si="12"/>
        <v>0</v>
      </c>
      <c r="BI29" s="92">
        <f t="shared" si="12"/>
        <v>0</v>
      </c>
      <c r="BJ29" s="92">
        <f t="shared" si="12"/>
        <v>0</v>
      </c>
      <c r="BK29" s="92">
        <f t="shared" si="12"/>
        <v>0</v>
      </c>
    </row>
    <row r="30" spans="1:63" ht="14.25" customHeight="1">
      <c r="A30" s="515">
        <v>10092</v>
      </c>
      <c r="B30" s="554" t="s">
        <v>327</v>
      </c>
      <c r="C30" s="228" t="s">
        <v>302</v>
      </c>
      <c r="D30" s="363" t="s">
        <v>94</v>
      </c>
      <c r="E30" s="32">
        <f t="shared" si="9"/>
        <v>18</v>
      </c>
      <c r="F30" s="32"/>
      <c r="G30" s="32">
        <v>18</v>
      </c>
      <c r="H30" s="32"/>
      <c r="I30" s="32"/>
      <c r="J30" s="32"/>
      <c r="K30" s="32"/>
      <c r="L30" s="248">
        <v>80.1036</v>
      </c>
      <c r="M30" s="394">
        <f t="shared" si="13"/>
        <v>0</v>
      </c>
      <c r="N30" s="19"/>
      <c r="O30" s="19"/>
      <c r="P30" s="47"/>
      <c r="Q30" s="47"/>
      <c r="R30" s="47"/>
      <c r="S30" s="47"/>
      <c r="T30" s="47"/>
      <c r="U30" s="19"/>
      <c r="V30" s="372"/>
      <c r="W30" s="372"/>
      <c r="X30" s="372"/>
      <c r="Y30" s="372"/>
      <c r="Z30" s="372"/>
      <c r="AA30" s="169">
        <v>3.2890000000000001</v>
      </c>
      <c r="AB30" s="401">
        <v>1.645</v>
      </c>
      <c r="AC30" s="102">
        <f t="shared" si="1"/>
        <v>0</v>
      </c>
      <c r="AD30" s="102">
        <f t="shared" si="2"/>
        <v>0</v>
      </c>
      <c r="AE30" s="102">
        <f t="shared" si="3"/>
        <v>0</v>
      </c>
      <c r="AF30" s="102">
        <f t="shared" si="4"/>
        <v>0</v>
      </c>
      <c r="AG30" s="102">
        <f t="shared" si="5"/>
        <v>0</v>
      </c>
      <c r="AH30" s="102">
        <f t="shared" si="6"/>
        <v>0</v>
      </c>
      <c r="AI30" s="102"/>
      <c r="AJ30" s="166">
        <f>'[1]HRT polyester'!AA55*'[1]HRT polyester'!M55</f>
        <v>0</v>
      </c>
      <c r="AK30" s="378">
        <f t="shared" si="11"/>
        <v>0</v>
      </c>
      <c r="AL30" s="167">
        <f t="shared" si="7"/>
        <v>0</v>
      </c>
      <c r="AM30" s="379">
        <v>2</v>
      </c>
      <c r="AN30" s="379">
        <v>5</v>
      </c>
      <c r="AO30" s="379"/>
      <c r="AP30" s="379">
        <v>9</v>
      </c>
      <c r="AQ30" s="379">
        <v>2</v>
      </c>
      <c r="AR30" s="379"/>
      <c r="AS30" s="112">
        <f>$M30*16</f>
        <v>0</v>
      </c>
      <c r="AT30" s="112">
        <f>$M30*2</f>
        <v>0</v>
      </c>
      <c r="AU30" s="112"/>
      <c r="AV30" s="112"/>
      <c r="AW30" s="112"/>
      <c r="AX30" s="112"/>
      <c r="AY30" s="112"/>
      <c r="AZ30" s="112"/>
      <c r="BA30" s="108"/>
      <c r="BB30" s="33"/>
      <c r="BC30" s="375"/>
      <c r="BD30" s="186">
        <v>21000089</v>
      </c>
      <c r="BE30" s="33"/>
      <c r="BF30" s="92">
        <f t="shared" si="12"/>
        <v>0</v>
      </c>
      <c r="BG30" s="92">
        <f t="shared" si="12"/>
        <v>0</v>
      </c>
      <c r="BH30" s="92">
        <f t="shared" si="12"/>
        <v>0</v>
      </c>
      <c r="BI30" s="92">
        <f t="shared" si="12"/>
        <v>0</v>
      </c>
      <c r="BJ30" s="92">
        <f t="shared" si="12"/>
        <v>0</v>
      </c>
      <c r="BK30" s="92">
        <f t="shared" si="12"/>
        <v>0</v>
      </c>
    </row>
    <row r="31" spans="1:63" ht="13.8" customHeight="1">
      <c r="A31" s="515">
        <v>10093</v>
      </c>
      <c r="B31" s="554" t="s">
        <v>328</v>
      </c>
      <c r="C31" s="228" t="s">
        <v>302</v>
      </c>
      <c r="D31" s="363" t="s">
        <v>94</v>
      </c>
      <c r="E31" s="32">
        <f t="shared" si="9"/>
        <v>32</v>
      </c>
      <c r="F31" s="32"/>
      <c r="G31" s="32">
        <v>32</v>
      </c>
      <c r="H31" s="32"/>
      <c r="I31" s="32"/>
      <c r="J31" s="32"/>
      <c r="K31" s="32"/>
      <c r="L31" s="248">
        <v>110.7</v>
      </c>
      <c r="M31" s="394">
        <f t="shared" si="13"/>
        <v>0</v>
      </c>
      <c r="N31" s="19"/>
      <c r="O31" s="19"/>
      <c r="P31" s="19"/>
      <c r="Q31" s="19"/>
      <c r="R31" s="19"/>
      <c r="S31" s="19"/>
      <c r="T31" s="19"/>
      <c r="U31" s="19"/>
      <c r="V31" s="372"/>
      <c r="W31" s="372"/>
      <c r="X31" s="372"/>
      <c r="Y31" s="372"/>
      <c r="Z31" s="372"/>
      <c r="AA31" s="169">
        <v>3.327</v>
      </c>
      <c r="AB31" s="401">
        <v>1.6659999999999999</v>
      </c>
      <c r="AC31" s="102">
        <f t="shared" si="1"/>
        <v>0</v>
      </c>
      <c r="AD31" s="102">
        <f t="shared" si="2"/>
        <v>0</v>
      </c>
      <c r="AE31" s="102">
        <f t="shared" si="3"/>
        <v>0</v>
      </c>
      <c r="AF31" s="102">
        <f t="shared" si="4"/>
        <v>0</v>
      </c>
      <c r="AG31" s="102">
        <f t="shared" si="5"/>
        <v>0</v>
      </c>
      <c r="AH31" s="102">
        <f t="shared" si="6"/>
        <v>0</v>
      </c>
      <c r="AI31" s="102"/>
      <c r="AJ31" s="166">
        <f>'[1]HRT polyester'!AA56*'[1]HRT polyester'!M56</f>
        <v>0</v>
      </c>
      <c r="AK31" s="378">
        <f t="shared" si="11"/>
        <v>0</v>
      </c>
      <c r="AL31" s="167">
        <f t="shared" si="7"/>
        <v>0</v>
      </c>
      <c r="AM31" s="379">
        <v>7</v>
      </c>
      <c r="AN31" s="379">
        <v>13</v>
      </c>
      <c r="AO31" s="379"/>
      <c r="AP31" s="379">
        <v>10</v>
      </c>
      <c r="AQ31" s="379">
        <v>2</v>
      </c>
      <c r="AR31" s="379"/>
      <c r="AS31" s="112"/>
      <c r="AT31" s="112"/>
      <c r="AU31" s="112"/>
      <c r="AV31" s="112"/>
      <c r="AW31" s="112"/>
      <c r="AX31" s="112"/>
      <c r="AY31" s="112"/>
      <c r="AZ31" s="112">
        <f>M31*32</f>
        <v>0</v>
      </c>
      <c r="BA31" s="108"/>
      <c r="BB31" s="33"/>
      <c r="BC31" s="375"/>
      <c r="BD31" s="186">
        <v>21000090</v>
      </c>
      <c r="BE31" s="33"/>
      <c r="BF31" s="92">
        <f t="shared" si="12"/>
        <v>0</v>
      </c>
      <c r="BG31" s="92">
        <f t="shared" si="12"/>
        <v>0</v>
      </c>
      <c r="BH31" s="92">
        <f t="shared" si="12"/>
        <v>0</v>
      </c>
      <c r="BI31" s="92">
        <f t="shared" si="12"/>
        <v>0</v>
      </c>
      <c r="BJ31" s="92">
        <f t="shared" si="12"/>
        <v>0</v>
      </c>
      <c r="BK31" s="92">
        <f t="shared" si="12"/>
        <v>0</v>
      </c>
    </row>
    <row r="32" spans="1:63" ht="14.25" customHeight="1">
      <c r="A32" s="515">
        <v>10210</v>
      </c>
      <c r="B32" s="554" t="s">
        <v>329</v>
      </c>
      <c r="C32" s="228" t="s">
        <v>330</v>
      </c>
      <c r="D32" s="363" t="s">
        <v>94</v>
      </c>
      <c r="E32" s="32">
        <f t="shared" si="9"/>
        <v>19</v>
      </c>
      <c r="F32" s="32"/>
      <c r="G32" s="32"/>
      <c r="H32" s="32">
        <v>19</v>
      </c>
      <c r="I32" s="32"/>
      <c r="J32" s="32"/>
      <c r="K32" s="32"/>
      <c r="L32" s="248">
        <v>146.69640000000001</v>
      </c>
      <c r="M32" s="394">
        <f t="shared" si="13"/>
        <v>0</v>
      </c>
      <c r="N32" s="19"/>
      <c r="O32" s="19"/>
      <c r="P32" s="19"/>
      <c r="Q32" s="19"/>
      <c r="R32" s="19"/>
      <c r="S32" s="19"/>
      <c r="T32" s="19"/>
      <c r="U32" s="19"/>
      <c r="V32" s="372"/>
      <c r="W32" s="372"/>
      <c r="X32" s="372"/>
      <c r="Y32" s="372"/>
      <c r="Z32" s="372"/>
      <c r="AA32" s="169">
        <v>8.9179999999999993</v>
      </c>
      <c r="AB32" s="401">
        <v>4.6109999999999998</v>
      </c>
      <c r="AC32" s="102">
        <f t="shared" si="1"/>
        <v>0</v>
      </c>
      <c r="AD32" s="102">
        <f t="shared" si="2"/>
        <v>0</v>
      </c>
      <c r="AE32" s="102">
        <f t="shared" si="3"/>
        <v>0</v>
      </c>
      <c r="AF32" s="102">
        <f t="shared" si="4"/>
        <v>0</v>
      </c>
      <c r="AG32" s="102">
        <f t="shared" si="5"/>
        <v>0</v>
      </c>
      <c r="AH32" s="102">
        <f t="shared" si="6"/>
        <v>0</v>
      </c>
      <c r="AI32" s="102"/>
      <c r="AJ32" s="166">
        <f>'[1]HRT polyester'!AA60*'[1]HRT polyester'!M60</f>
        <v>0</v>
      </c>
      <c r="AK32" s="378">
        <f t="shared" si="11"/>
        <v>0</v>
      </c>
      <c r="AL32" s="167">
        <f t="shared" si="7"/>
        <v>0</v>
      </c>
      <c r="AM32" s="379"/>
      <c r="AN32" s="379"/>
      <c r="AO32" s="379"/>
      <c r="AP32" s="379"/>
      <c r="AQ32" s="379">
        <v>19</v>
      </c>
      <c r="AR32" s="379"/>
      <c r="AS32" s="112"/>
      <c r="AT32" s="112">
        <f>$M32*14</f>
        <v>0</v>
      </c>
      <c r="AU32" s="112">
        <f>$M32*5</f>
        <v>0</v>
      </c>
      <c r="AV32" s="112"/>
      <c r="AW32" s="112"/>
      <c r="AX32" s="112"/>
      <c r="AY32" s="112"/>
      <c r="AZ32" s="112"/>
      <c r="BA32" s="108"/>
      <c r="BB32" s="33"/>
      <c r="BC32" s="375"/>
      <c r="BD32" s="186">
        <v>21000094</v>
      </c>
      <c r="BE32" s="33"/>
      <c r="BF32" s="92">
        <f t="shared" si="12"/>
        <v>0</v>
      </c>
      <c r="BG32" s="92">
        <f t="shared" si="12"/>
        <v>0</v>
      </c>
      <c r="BH32" s="92">
        <f t="shared" si="12"/>
        <v>0</v>
      </c>
      <c r="BI32" s="92">
        <f t="shared" si="12"/>
        <v>0</v>
      </c>
      <c r="BJ32" s="92">
        <f t="shared" si="12"/>
        <v>0</v>
      </c>
      <c r="BK32" s="92">
        <f t="shared" si="12"/>
        <v>0</v>
      </c>
    </row>
    <row r="33" spans="1:63" ht="14.25" customHeight="1">
      <c r="A33" s="515">
        <v>10212</v>
      </c>
      <c r="B33" s="554" t="s">
        <v>331</v>
      </c>
      <c r="C33" s="228" t="s">
        <v>43</v>
      </c>
      <c r="D33" s="363" t="s">
        <v>94</v>
      </c>
      <c r="E33" s="32">
        <f t="shared" si="9"/>
        <v>5</v>
      </c>
      <c r="F33" s="32"/>
      <c r="G33" s="32"/>
      <c r="H33" s="32">
        <v>1</v>
      </c>
      <c r="I33" s="32">
        <v>2</v>
      </c>
      <c r="J33" s="32">
        <v>2</v>
      </c>
      <c r="K33" s="32"/>
      <c r="L33" s="248">
        <v>66.6036</v>
      </c>
      <c r="M33" s="394">
        <f t="shared" si="13"/>
        <v>0</v>
      </c>
      <c r="N33" s="19"/>
      <c r="O33" s="19"/>
      <c r="P33" s="19"/>
      <c r="Q33" s="19"/>
      <c r="R33" s="19"/>
      <c r="S33" s="19"/>
      <c r="T33" s="19"/>
      <c r="U33" s="19"/>
      <c r="V33" s="372"/>
      <c r="W33" s="372"/>
      <c r="X33" s="372"/>
      <c r="Y33" s="372"/>
      <c r="Z33" s="372"/>
      <c r="AA33" s="169">
        <v>4.7670000000000003</v>
      </c>
      <c r="AB33" s="401">
        <v>2.4079999999999999</v>
      </c>
      <c r="AC33" s="102">
        <f t="shared" si="1"/>
        <v>0</v>
      </c>
      <c r="AD33" s="102">
        <f t="shared" si="2"/>
        <v>0</v>
      </c>
      <c r="AE33" s="102">
        <f t="shared" si="3"/>
        <v>0</v>
      </c>
      <c r="AF33" s="102">
        <f t="shared" si="4"/>
        <v>0</v>
      </c>
      <c r="AG33" s="102">
        <f t="shared" si="5"/>
        <v>0</v>
      </c>
      <c r="AH33" s="102">
        <f t="shared" si="6"/>
        <v>0</v>
      </c>
      <c r="AI33" s="102"/>
      <c r="AJ33" s="166">
        <f>'[1]HRT polyester'!AA62*'[1]HRT polyester'!M62</f>
        <v>0</v>
      </c>
      <c r="AK33" s="378">
        <f t="shared" si="11"/>
        <v>0</v>
      </c>
      <c r="AL33" s="167">
        <f t="shared" si="7"/>
        <v>0</v>
      </c>
      <c r="AM33" s="379"/>
      <c r="AN33" s="379">
        <v>5</v>
      </c>
      <c r="AO33" s="379"/>
      <c r="AP33" s="379"/>
      <c r="AQ33" s="379"/>
      <c r="AR33" s="379"/>
      <c r="AS33" s="112"/>
      <c r="AT33" s="112">
        <f>$M33*5</f>
        <v>0</v>
      </c>
      <c r="AU33" s="112"/>
      <c r="AV33" s="112"/>
      <c r="AW33" s="112"/>
      <c r="AX33" s="112"/>
      <c r="AY33" s="112"/>
      <c r="AZ33" s="112"/>
      <c r="BA33" s="108"/>
      <c r="BB33" s="33"/>
      <c r="BC33" s="375"/>
      <c r="BD33" s="186">
        <v>21000096</v>
      </c>
      <c r="BE33" s="33"/>
      <c r="BF33" s="92">
        <f t="shared" ref="BF33:BK56" si="14">$M33*AM33</f>
        <v>0</v>
      </c>
      <c r="BG33" s="92">
        <f t="shared" si="14"/>
        <v>0</v>
      </c>
      <c r="BH33" s="92">
        <f t="shared" si="14"/>
        <v>0</v>
      </c>
      <c r="BI33" s="92">
        <f t="shared" si="14"/>
        <v>0</v>
      </c>
      <c r="BJ33" s="92">
        <f t="shared" si="14"/>
        <v>0</v>
      </c>
      <c r="BK33" s="92">
        <f t="shared" si="14"/>
        <v>0</v>
      </c>
    </row>
    <row r="34" spans="1:63" ht="14.25" customHeight="1">
      <c r="A34" s="515">
        <v>10213</v>
      </c>
      <c r="B34" s="554" t="s">
        <v>332</v>
      </c>
      <c r="C34" s="228" t="s">
        <v>45</v>
      </c>
      <c r="D34" s="363" t="s">
        <v>94</v>
      </c>
      <c r="E34" s="32">
        <f t="shared" si="9"/>
        <v>10</v>
      </c>
      <c r="F34" s="32"/>
      <c r="G34" s="32"/>
      <c r="H34" s="32">
        <v>4</v>
      </c>
      <c r="I34" s="32">
        <v>3</v>
      </c>
      <c r="J34" s="32">
        <v>2</v>
      </c>
      <c r="K34" s="32">
        <v>1</v>
      </c>
      <c r="L34" s="248">
        <v>150.30359999999999</v>
      </c>
      <c r="M34" s="394">
        <f t="shared" si="13"/>
        <v>0</v>
      </c>
      <c r="N34" s="19"/>
      <c r="O34" s="19"/>
      <c r="P34" s="19"/>
      <c r="Q34" s="19"/>
      <c r="R34" s="19"/>
      <c r="S34" s="19"/>
      <c r="T34" s="19"/>
      <c r="U34" s="19"/>
      <c r="V34" s="372"/>
      <c r="W34" s="372"/>
      <c r="X34" s="372"/>
      <c r="Y34" s="372"/>
      <c r="Z34" s="372"/>
      <c r="AA34" s="169">
        <v>10.355</v>
      </c>
      <c r="AB34" s="401">
        <v>5.4450000000000003</v>
      </c>
      <c r="AC34" s="102">
        <f t="shared" si="1"/>
        <v>0</v>
      </c>
      <c r="AD34" s="102">
        <f t="shared" si="2"/>
        <v>0</v>
      </c>
      <c r="AE34" s="102">
        <f t="shared" si="3"/>
        <v>0</v>
      </c>
      <c r="AF34" s="102">
        <f t="shared" si="4"/>
        <v>0</v>
      </c>
      <c r="AG34" s="102">
        <f t="shared" si="5"/>
        <v>0</v>
      </c>
      <c r="AH34" s="102">
        <f t="shared" si="6"/>
        <v>0</v>
      </c>
      <c r="AI34" s="102"/>
      <c r="AJ34" s="166">
        <f>'[1]HRT polyester'!AA63*'[1]HRT polyester'!M63</f>
        <v>0</v>
      </c>
      <c r="AK34" s="378">
        <f t="shared" si="11"/>
        <v>0</v>
      </c>
      <c r="AL34" s="167">
        <f t="shared" si="7"/>
        <v>0</v>
      </c>
      <c r="AM34" s="379"/>
      <c r="AN34" s="379"/>
      <c r="AO34" s="379"/>
      <c r="AP34" s="379">
        <v>10</v>
      </c>
      <c r="AQ34" s="379"/>
      <c r="AR34" s="379"/>
      <c r="AS34" s="112">
        <f>$M34*1</f>
        <v>0</v>
      </c>
      <c r="AT34" s="112">
        <f>$M34*9</f>
        <v>0</v>
      </c>
      <c r="AU34" s="112"/>
      <c r="AV34" s="112"/>
      <c r="AW34" s="112"/>
      <c r="AX34" s="112"/>
      <c r="AY34" s="112"/>
      <c r="AZ34" s="112"/>
      <c r="BA34" s="108"/>
      <c r="BB34" s="33"/>
      <c r="BC34" s="375"/>
      <c r="BD34" s="186">
        <v>21000097</v>
      </c>
      <c r="BE34" s="33"/>
      <c r="BF34" s="92">
        <f t="shared" si="14"/>
        <v>0</v>
      </c>
      <c r="BG34" s="92">
        <f t="shared" si="14"/>
        <v>0</v>
      </c>
      <c r="BH34" s="92">
        <f t="shared" si="14"/>
        <v>0</v>
      </c>
      <c r="BI34" s="92">
        <f t="shared" si="14"/>
        <v>0</v>
      </c>
      <c r="BJ34" s="92">
        <f t="shared" si="14"/>
        <v>0</v>
      </c>
      <c r="BK34" s="92">
        <f t="shared" si="14"/>
        <v>0</v>
      </c>
    </row>
    <row r="35" spans="1:63" ht="14.25" customHeight="1">
      <c r="A35" s="515">
        <v>10216</v>
      </c>
      <c r="B35" s="554" t="s">
        <v>333</v>
      </c>
      <c r="C35" s="228" t="s">
        <v>43</v>
      </c>
      <c r="D35" s="363" t="s">
        <v>94</v>
      </c>
      <c r="E35" s="32">
        <f t="shared" si="9"/>
        <v>18</v>
      </c>
      <c r="F35" s="32"/>
      <c r="G35" s="32">
        <v>6</v>
      </c>
      <c r="H35" s="32">
        <v>6</v>
      </c>
      <c r="I35" s="32">
        <v>4</v>
      </c>
      <c r="J35" s="32">
        <v>2</v>
      </c>
      <c r="K35" s="32"/>
      <c r="L35" s="248">
        <v>156.60000000000002</v>
      </c>
      <c r="M35" s="394">
        <f t="shared" si="13"/>
        <v>0</v>
      </c>
      <c r="N35" s="19"/>
      <c r="O35" s="19"/>
      <c r="P35" s="19"/>
      <c r="Q35" s="19"/>
      <c r="R35" s="19"/>
      <c r="S35" s="19"/>
      <c r="T35" s="19"/>
      <c r="U35" s="19"/>
      <c r="V35" s="372"/>
      <c r="W35" s="372"/>
      <c r="X35" s="372"/>
      <c r="Y35" s="372"/>
      <c r="Z35" s="372"/>
      <c r="AA35" s="169">
        <v>9.7149999999999999</v>
      </c>
      <c r="AB35" s="401">
        <v>5.4379999999999997</v>
      </c>
      <c r="AC35" s="102">
        <f t="shared" si="1"/>
        <v>0</v>
      </c>
      <c r="AD35" s="102">
        <f t="shared" si="2"/>
        <v>0</v>
      </c>
      <c r="AE35" s="102">
        <f t="shared" si="3"/>
        <v>0</v>
      </c>
      <c r="AF35" s="102">
        <f t="shared" si="4"/>
        <v>0</v>
      </c>
      <c r="AG35" s="102">
        <f t="shared" si="5"/>
        <v>0</v>
      </c>
      <c r="AH35" s="102">
        <f t="shared" si="6"/>
        <v>0</v>
      </c>
      <c r="AI35" s="102"/>
      <c r="AJ35" s="166">
        <f>'[1]HRT polyester'!AA65*'[1]HRT polyester'!M65</f>
        <v>0</v>
      </c>
      <c r="AK35" s="378">
        <f t="shared" si="11"/>
        <v>0</v>
      </c>
      <c r="AL35" s="167">
        <f t="shared" si="7"/>
        <v>0</v>
      </c>
      <c r="AM35" s="379"/>
      <c r="AN35" s="379">
        <v>18</v>
      </c>
      <c r="AO35" s="379"/>
      <c r="AP35" s="379"/>
      <c r="AQ35" s="379"/>
      <c r="AR35" s="379"/>
      <c r="AS35" s="112">
        <f>$M35*9</f>
        <v>0</v>
      </c>
      <c r="AT35" s="112">
        <f>$M35*9</f>
        <v>0</v>
      </c>
      <c r="AU35" s="112"/>
      <c r="AV35" s="112"/>
      <c r="AW35" s="112"/>
      <c r="AX35" s="112"/>
      <c r="AY35" s="112"/>
      <c r="AZ35" s="112"/>
      <c r="BA35" s="108"/>
      <c r="BB35" s="33"/>
      <c r="BC35" s="375"/>
      <c r="BD35" s="186">
        <v>21000099</v>
      </c>
      <c r="BE35" s="33"/>
      <c r="BF35" s="92">
        <f t="shared" si="14"/>
        <v>0</v>
      </c>
      <c r="BG35" s="92">
        <f t="shared" si="14"/>
        <v>0</v>
      </c>
      <c r="BH35" s="92">
        <f t="shared" si="14"/>
        <v>0</v>
      </c>
      <c r="BI35" s="92">
        <f t="shared" si="14"/>
        <v>0</v>
      </c>
      <c r="BJ35" s="92">
        <f t="shared" si="14"/>
        <v>0</v>
      </c>
      <c r="BK35" s="92">
        <f t="shared" si="14"/>
        <v>0</v>
      </c>
    </row>
    <row r="36" spans="1:63" ht="14.25" customHeight="1">
      <c r="A36" s="515">
        <v>10217</v>
      </c>
      <c r="B36" s="554" t="s">
        <v>334</v>
      </c>
      <c r="C36" s="228" t="s">
        <v>335</v>
      </c>
      <c r="D36" s="363" t="s">
        <v>94</v>
      </c>
      <c r="E36" s="32">
        <f t="shared" si="9"/>
        <v>16</v>
      </c>
      <c r="F36" s="32"/>
      <c r="G36" s="32"/>
      <c r="H36" s="32">
        <v>4</v>
      </c>
      <c r="I36" s="32">
        <v>6</v>
      </c>
      <c r="J36" s="32">
        <v>6</v>
      </c>
      <c r="K36" s="32"/>
      <c r="L36" s="248">
        <v>229.50000000000003</v>
      </c>
      <c r="M36" s="394">
        <f t="shared" si="13"/>
        <v>0</v>
      </c>
      <c r="N36" s="19"/>
      <c r="O36" s="19"/>
      <c r="P36" s="19"/>
      <c r="Q36" s="19"/>
      <c r="R36" s="19"/>
      <c r="S36" s="19"/>
      <c r="T36" s="19"/>
      <c r="U36" s="19"/>
      <c r="V36" s="372"/>
      <c r="W36" s="372"/>
      <c r="X36" s="372"/>
      <c r="Y36" s="372"/>
      <c r="Z36" s="372"/>
      <c r="AA36" s="169">
        <v>16.004999999999999</v>
      </c>
      <c r="AB36" s="401">
        <v>8.3450000000000006</v>
      </c>
      <c r="AC36" s="102">
        <f t="shared" si="1"/>
        <v>0</v>
      </c>
      <c r="AD36" s="102">
        <f t="shared" si="2"/>
        <v>0</v>
      </c>
      <c r="AE36" s="102">
        <f t="shared" si="3"/>
        <v>0</v>
      </c>
      <c r="AF36" s="102">
        <f t="shared" si="4"/>
        <v>0</v>
      </c>
      <c r="AG36" s="102">
        <f t="shared" si="5"/>
        <v>0</v>
      </c>
      <c r="AH36" s="102">
        <f t="shared" si="6"/>
        <v>0</v>
      </c>
      <c r="AI36" s="102"/>
      <c r="AJ36" s="166">
        <f>'[1]HRT polyester'!AA66*'[1]HRT polyester'!M66</f>
        <v>0</v>
      </c>
      <c r="AK36" s="378">
        <f t="shared" si="11"/>
        <v>0</v>
      </c>
      <c r="AL36" s="167">
        <f t="shared" si="7"/>
        <v>0</v>
      </c>
      <c r="AM36" s="379"/>
      <c r="AN36" s="379"/>
      <c r="AO36" s="379"/>
      <c r="AP36" s="379">
        <v>7</v>
      </c>
      <c r="AQ36" s="379">
        <v>2</v>
      </c>
      <c r="AR36" s="379">
        <v>7</v>
      </c>
      <c r="AS36" s="112"/>
      <c r="AT36" s="112">
        <f>$M36*11</f>
        <v>0</v>
      </c>
      <c r="AU36" s="112">
        <f>$M36*1</f>
        <v>0</v>
      </c>
      <c r="AV36" s="112">
        <f>$M36*4</f>
        <v>0</v>
      </c>
      <c r="AW36" s="112"/>
      <c r="AX36" s="112"/>
      <c r="AY36" s="112"/>
      <c r="AZ36" s="112"/>
      <c r="BA36" s="108"/>
      <c r="BB36" s="33"/>
      <c r="BC36" s="375"/>
      <c r="BD36" s="186">
        <v>21000100</v>
      </c>
      <c r="BE36" s="33"/>
      <c r="BF36" s="92">
        <f t="shared" si="14"/>
        <v>0</v>
      </c>
      <c r="BG36" s="92">
        <f t="shared" si="14"/>
        <v>0</v>
      </c>
      <c r="BH36" s="92">
        <f t="shared" si="14"/>
        <v>0</v>
      </c>
      <c r="BI36" s="92">
        <f t="shared" si="14"/>
        <v>0</v>
      </c>
      <c r="BJ36" s="92">
        <f t="shared" si="14"/>
        <v>0</v>
      </c>
      <c r="BK36" s="92">
        <f t="shared" si="14"/>
        <v>0</v>
      </c>
    </row>
    <row r="37" spans="1:63" ht="14.25" customHeight="1">
      <c r="A37" s="515">
        <v>10219</v>
      </c>
      <c r="B37" s="554" t="s">
        <v>336</v>
      </c>
      <c r="C37" s="228" t="s">
        <v>43</v>
      </c>
      <c r="D37" s="363" t="s">
        <v>94</v>
      </c>
      <c r="E37" s="32">
        <f t="shared" si="9"/>
        <v>15</v>
      </c>
      <c r="F37" s="32"/>
      <c r="G37" s="32"/>
      <c r="H37" s="32"/>
      <c r="I37" s="32">
        <v>15</v>
      </c>
      <c r="J37" s="32"/>
      <c r="K37" s="32"/>
      <c r="L37" s="248">
        <v>150.30359999999999</v>
      </c>
      <c r="M37" s="394">
        <f t="shared" si="13"/>
        <v>0</v>
      </c>
      <c r="N37" s="19"/>
      <c r="O37" s="19"/>
      <c r="P37" s="19"/>
      <c r="Q37" s="19"/>
      <c r="R37" s="19"/>
      <c r="S37" s="19"/>
      <c r="T37" s="19"/>
      <c r="U37" s="19"/>
      <c r="V37" s="372"/>
      <c r="W37" s="372"/>
      <c r="X37" s="372"/>
      <c r="Y37" s="372"/>
      <c r="Z37" s="372"/>
      <c r="AA37" s="169">
        <v>9.7940000000000005</v>
      </c>
      <c r="AB37" s="401">
        <v>5.0869999999999997</v>
      </c>
      <c r="AC37" s="102">
        <f t="shared" ref="AC37:AC68" si="15">$M37*F37</f>
        <v>0</v>
      </c>
      <c r="AD37" s="102">
        <f t="shared" ref="AD37:AD68" si="16">$M37*G37</f>
        <v>0</v>
      </c>
      <c r="AE37" s="102">
        <f t="shared" ref="AE37:AE68" si="17">$M37*H37</f>
        <v>0</v>
      </c>
      <c r="AF37" s="102">
        <f t="shared" ref="AF37:AF68" si="18">$M37*I37</f>
        <v>0</v>
      </c>
      <c r="AG37" s="102">
        <f t="shared" ref="AG37:AG68" si="19">$M37*J37</f>
        <v>0</v>
      </c>
      <c r="AH37" s="102">
        <f t="shared" ref="AH37:AH68" si="20">$M37*K37</f>
        <v>0</v>
      </c>
      <c r="AI37" s="102"/>
      <c r="AJ37" s="166">
        <f>'[1]HRT polyester'!AA68*'[1]HRT polyester'!M68</f>
        <v>0</v>
      </c>
      <c r="AK37" s="378">
        <f t="shared" si="11"/>
        <v>0</v>
      </c>
      <c r="AL37" s="167">
        <f t="shared" ref="AL37:AL68" si="21">M37*L37</f>
        <v>0</v>
      </c>
      <c r="AM37" s="379"/>
      <c r="AN37" s="379">
        <v>15</v>
      </c>
      <c r="AO37" s="379"/>
      <c r="AP37" s="379"/>
      <c r="AQ37" s="379"/>
      <c r="AR37" s="379"/>
      <c r="AS37" s="112"/>
      <c r="AT37" s="112">
        <f>$M37*15</f>
        <v>0</v>
      </c>
      <c r="AU37" s="112"/>
      <c r="AV37" s="112"/>
      <c r="AW37" s="112"/>
      <c r="AX37" s="112"/>
      <c r="AY37" s="112"/>
      <c r="AZ37" s="112"/>
      <c r="BA37" s="108"/>
      <c r="BB37" s="33"/>
      <c r="BC37" s="375"/>
      <c r="BD37" s="186">
        <v>21000102</v>
      </c>
      <c r="BE37" s="33"/>
      <c r="BF37" s="92">
        <f t="shared" si="14"/>
        <v>0</v>
      </c>
      <c r="BG37" s="92">
        <f t="shared" si="14"/>
        <v>0</v>
      </c>
      <c r="BH37" s="92">
        <f t="shared" si="14"/>
        <v>0</v>
      </c>
      <c r="BI37" s="92">
        <f t="shared" si="14"/>
        <v>0</v>
      </c>
      <c r="BJ37" s="92">
        <f t="shared" si="14"/>
        <v>0</v>
      </c>
      <c r="BK37" s="92">
        <f t="shared" si="14"/>
        <v>0</v>
      </c>
    </row>
    <row r="38" spans="1:63" ht="14.25" customHeight="1">
      <c r="A38" s="515">
        <v>10221</v>
      </c>
      <c r="B38" s="554" t="s">
        <v>337</v>
      </c>
      <c r="C38" s="228" t="s">
        <v>320</v>
      </c>
      <c r="D38" s="363" t="s">
        <v>94</v>
      </c>
      <c r="E38" s="32">
        <f t="shared" ref="E38:E57" si="22">SUM(F38:K38)</f>
        <v>20</v>
      </c>
      <c r="F38" s="32"/>
      <c r="G38" s="32"/>
      <c r="H38" s="32">
        <v>13</v>
      </c>
      <c r="I38" s="32">
        <v>5</v>
      </c>
      <c r="J38" s="32">
        <v>2</v>
      </c>
      <c r="K38" s="32"/>
      <c r="L38" s="248">
        <v>207.9</v>
      </c>
      <c r="M38" s="394">
        <f t="shared" ref="M38:M83" si="23">SUM(N38:Z38)</f>
        <v>0</v>
      </c>
      <c r="N38" s="19"/>
      <c r="O38" s="19"/>
      <c r="P38" s="19"/>
      <c r="Q38" s="19"/>
      <c r="R38" s="19"/>
      <c r="S38" s="19"/>
      <c r="T38" s="19"/>
      <c r="U38" s="19"/>
      <c r="V38" s="372"/>
      <c r="W38" s="372"/>
      <c r="X38" s="372"/>
      <c r="Y38" s="372"/>
      <c r="Z38" s="372"/>
      <c r="AA38" s="169">
        <v>13.750999999999999</v>
      </c>
      <c r="AB38" s="401">
        <v>7.1879999999999997</v>
      </c>
      <c r="AC38" s="102">
        <f t="shared" si="15"/>
        <v>0</v>
      </c>
      <c r="AD38" s="102">
        <f t="shared" si="16"/>
        <v>0</v>
      </c>
      <c r="AE38" s="102">
        <f t="shared" si="17"/>
        <v>0</v>
      </c>
      <c r="AF38" s="102">
        <f t="shared" si="18"/>
        <v>0</v>
      </c>
      <c r="AG38" s="102">
        <f t="shared" si="19"/>
        <v>0</v>
      </c>
      <c r="AH38" s="102">
        <f t="shared" si="20"/>
        <v>0</v>
      </c>
      <c r="AI38" s="102"/>
      <c r="AJ38" s="166">
        <f>'[1]HRT polyester'!AA70*'[1]HRT polyester'!M70</f>
        <v>0</v>
      </c>
      <c r="AK38" s="378">
        <f t="shared" ref="AK38:AK84" si="24">AB38*M38</f>
        <v>0</v>
      </c>
      <c r="AL38" s="167">
        <f t="shared" si="21"/>
        <v>0</v>
      </c>
      <c r="AM38" s="379"/>
      <c r="AN38" s="379">
        <v>1</v>
      </c>
      <c r="AO38" s="379"/>
      <c r="AP38" s="379">
        <v>14</v>
      </c>
      <c r="AQ38" s="379"/>
      <c r="AR38" s="379">
        <v>5</v>
      </c>
      <c r="AS38" s="112"/>
      <c r="AT38" s="112">
        <f>$M38*18</f>
        <v>0</v>
      </c>
      <c r="AU38" s="112">
        <f>$M38*2</f>
        <v>0</v>
      </c>
      <c r="AV38" s="112"/>
      <c r="AW38" s="112"/>
      <c r="AX38" s="112"/>
      <c r="AY38" s="112"/>
      <c r="AZ38" s="112"/>
      <c r="BA38" s="108"/>
      <c r="BB38" s="33"/>
      <c r="BC38" s="375"/>
      <c r="BD38" s="186">
        <v>21000104</v>
      </c>
      <c r="BE38" s="33"/>
      <c r="BF38" s="92">
        <f t="shared" si="14"/>
        <v>0</v>
      </c>
      <c r="BG38" s="92">
        <f t="shared" si="14"/>
        <v>0</v>
      </c>
      <c r="BH38" s="92">
        <f t="shared" si="14"/>
        <v>0</v>
      </c>
      <c r="BI38" s="92">
        <f t="shared" si="14"/>
        <v>0</v>
      </c>
      <c r="BJ38" s="92">
        <f t="shared" si="14"/>
        <v>0</v>
      </c>
      <c r="BK38" s="92">
        <f t="shared" si="14"/>
        <v>0</v>
      </c>
    </row>
    <row r="39" spans="1:63" ht="14.25" customHeight="1">
      <c r="A39" s="513">
        <v>10222</v>
      </c>
      <c r="B39" s="554" t="s">
        <v>338</v>
      </c>
      <c r="C39" s="228" t="s">
        <v>47</v>
      </c>
      <c r="D39" s="363" t="s">
        <v>94</v>
      </c>
      <c r="E39" s="32">
        <f t="shared" si="22"/>
        <v>5</v>
      </c>
      <c r="F39" s="32"/>
      <c r="G39" s="96"/>
      <c r="H39" s="96"/>
      <c r="I39" s="96">
        <v>2</v>
      </c>
      <c r="J39" s="96"/>
      <c r="K39" s="96">
        <v>3</v>
      </c>
      <c r="L39" s="248">
        <v>181.79640000000003</v>
      </c>
      <c r="M39" s="394">
        <f t="shared" si="23"/>
        <v>0</v>
      </c>
      <c r="N39" s="19"/>
      <c r="O39" s="19"/>
      <c r="P39" s="19"/>
      <c r="Q39" s="19"/>
      <c r="R39" s="19"/>
      <c r="S39" s="19"/>
      <c r="T39" s="19"/>
      <c r="U39" s="19"/>
      <c r="V39" s="372"/>
      <c r="W39" s="372"/>
      <c r="X39" s="372"/>
      <c r="Y39" s="372"/>
      <c r="Z39" s="372"/>
      <c r="AA39" s="169">
        <v>13.653</v>
      </c>
      <c r="AB39" s="401">
        <v>7.0670000000000002</v>
      </c>
      <c r="AC39" s="102">
        <f t="shared" si="15"/>
        <v>0</v>
      </c>
      <c r="AD39" s="102">
        <f t="shared" si="16"/>
        <v>0</v>
      </c>
      <c r="AE39" s="102">
        <f t="shared" si="17"/>
        <v>0</v>
      </c>
      <c r="AF39" s="102">
        <f t="shared" si="18"/>
        <v>0</v>
      </c>
      <c r="AG39" s="102">
        <f t="shared" si="19"/>
        <v>0</v>
      </c>
      <c r="AH39" s="102">
        <f t="shared" si="20"/>
        <v>0</v>
      </c>
      <c r="AI39" s="102"/>
      <c r="AJ39" s="166">
        <f>'[1]HRT polyester'!AA71*'[1]HRT polyester'!M71</f>
        <v>0</v>
      </c>
      <c r="AK39" s="378">
        <f t="shared" si="24"/>
        <v>0</v>
      </c>
      <c r="AL39" s="167">
        <f t="shared" si="21"/>
        <v>0</v>
      </c>
      <c r="AM39" s="379"/>
      <c r="AN39" s="379"/>
      <c r="AO39" s="379"/>
      <c r="AP39" s="379"/>
      <c r="AQ39" s="379"/>
      <c r="AR39" s="379">
        <v>5</v>
      </c>
      <c r="AS39" s="112"/>
      <c r="AT39" s="112"/>
      <c r="AU39" s="112"/>
      <c r="AV39" s="112">
        <f>$M39*2</f>
        <v>0</v>
      </c>
      <c r="AW39" s="112">
        <f>M39*3</f>
        <v>0</v>
      </c>
      <c r="AX39" s="112"/>
      <c r="AY39" s="112"/>
      <c r="AZ39" s="112"/>
      <c r="BA39" s="108"/>
      <c r="BB39" s="33"/>
      <c r="BC39" s="375"/>
      <c r="BD39" s="186">
        <v>21000105</v>
      </c>
      <c r="BE39" s="33"/>
      <c r="BF39" s="92">
        <f t="shared" si="14"/>
        <v>0</v>
      </c>
      <c r="BG39" s="92">
        <f t="shared" si="14"/>
        <v>0</v>
      </c>
      <c r="BH39" s="92">
        <f t="shared" si="14"/>
        <v>0</v>
      </c>
      <c r="BI39" s="92">
        <f t="shared" si="14"/>
        <v>0</v>
      </c>
      <c r="BJ39" s="92">
        <f t="shared" si="14"/>
        <v>0</v>
      </c>
      <c r="BK39" s="92">
        <f t="shared" si="14"/>
        <v>0</v>
      </c>
    </row>
    <row r="40" spans="1:63" ht="14.25" customHeight="1">
      <c r="A40" s="513">
        <v>10223</v>
      </c>
      <c r="B40" s="554" t="s">
        <v>339</v>
      </c>
      <c r="C40" s="228" t="s">
        <v>47</v>
      </c>
      <c r="D40" s="363" t="s">
        <v>94</v>
      </c>
      <c r="E40" s="32">
        <f t="shared" si="22"/>
        <v>6</v>
      </c>
      <c r="F40" s="32"/>
      <c r="G40" s="96"/>
      <c r="H40" s="96"/>
      <c r="I40" s="96">
        <v>2</v>
      </c>
      <c r="J40" s="96">
        <v>2</v>
      </c>
      <c r="K40" s="96">
        <v>2</v>
      </c>
      <c r="L40" s="248">
        <v>172.8</v>
      </c>
      <c r="M40" s="394">
        <f t="shared" si="23"/>
        <v>0</v>
      </c>
      <c r="N40" s="19"/>
      <c r="O40" s="19"/>
      <c r="P40" s="19"/>
      <c r="Q40" s="19"/>
      <c r="R40" s="19"/>
      <c r="S40" s="19"/>
      <c r="T40" s="19"/>
      <c r="U40" s="19"/>
      <c r="V40" s="372"/>
      <c r="W40" s="372"/>
      <c r="X40" s="372"/>
      <c r="Y40" s="372"/>
      <c r="Z40" s="372"/>
      <c r="AA40" s="169">
        <v>12.78</v>
      </c>
      <c r="AB40" s="401">
        <v>6.71</v>
      </c>
      <c r="AC40" s="102">
        <f t="shared" si="15"/>
        <v>0</v>
      </c>
      <c r="AD40" s="102">
        <f t="shared" si="16"/>
        <v>0</v>
      </c>
      <c r="AE40" s="102">
        <f t="shared" si="17"/>
        <v>0</v>
      </c>
      <c r="AF40" s="102">
        <f t="shared" si="18"/>
        <v>0</v>
      </c>
      <c r="AG40" s="102">
        <f t="shared" si="19"/>
        <v>0</v>
      </c>
      <c r="AH40" s="102">
        <f t="shared" si="20"/>
        <v>0</v>
      </c>
      <c r="AI40" s="102"/>
      <c r="AJ40" s="166">
        <f>'[1]HRT polyester'!AA72*'[1]HRT polyester'!M72</f>
        <v>0</v>
      </c>
      <c r="AK40" s="378">
        <f t="shared" si="24"/>
        <v>0</v>
      </c>
      <c r="AL40" s="167">
        <f t="shared" si="21"/>
        <v>0</v>
      </c>
      <c r="AM40" s="379"/>
      <c r="AN40" s="379"/>
      <c r="AO40" s="379"/>
      <c r="AP40" s="379"/>
      <c r="AQ40" s="379"/>
      <c r="AR40" s="379">
        <v>6</v>
      </c>
      <c r="AS40" s="112"/>
      <c r="AT40" s="112"/>
      <c r="AU40" s="112">
        <f>$M40*1</f>
        <v>0</v>
      </c>
      <c r="AV40" s="112">
        <f>$M40*4</f>
        <v>0</v>
      </c>
      <c r="AW40" s="112">
        <f>$M40*1</f>
        <v>0</v>
      </c>
      <c r="AX40" s="112"/>
      <c r="AY40" s="112"/>
      <c r="AZ40" s="112"/>
      <c r="BA40" s="108"/>
      <c r="BB40" s="33"/>
      <c r="BC40" s="375"/>
      <c r="BD40" s="186">
        <v>21000106</v>
      </c>
      <c r="BE40" s="33"/>
      <c r="BF40" s="92">
        <f t="shared" si="14"/>
        <v>0</v>
      </c>
      <c r="BG40" s="92">
        <f t="shared" si="14"/>
        <v>0</v>
      </c>
      <c r="BH40" s="92">
        <f t="shared" si="14"/>
        <v>0</v>
      </c>
      <c r="BI40" s="92">
        <f t="shared" si="14"/>
        <v>0</v>
      </c>
      <c r="BJ40" s="92">
        <f t="shared" si="14"/>
        <v>0</v>
      </c>
      <c r="BK40" s="92">
        <f t="shared" si="14"/>
        <v>0</v>
      </c>
    </row>
    <row r="41" spans="1:63" ht="14.25" customHeight="1">
      <c r="A41" s="515">
        <v>10224</v>
      </c>
      <c r="B41" s="554" t="s">
        <v>340</v>
      </c>
      <c r="C41" s="228" t="s">
        <v>335</v>
      </c>
      <c r="D41" s="363" t="s">
        <v>94</v>
      </c>
      <c r="E41" s="32">
        <f t="shared" si="22"/>
        <v>7</v>
      </c>
      <c r="F41" s="32"/>
      <c r="G41" s="32">
        <v>2</v>
      </c>
      <c r="H41" s="32"/>
      <c r="I41" s="32">
        <v>1</v>
      </c>
      <c r="J41" s="32">
        <v>2</v>
      </c>
      <c r="K41" s="32">
        <v>2</v>
      </c>
      <c r="L41" s="248">
        <v>160.19640000000001</v>
      </c>
      <c r="M41" s="394">
        <f t="shared" si="23"/>
        <v>0</v>
      </c>
      <c r="N41" s="19"/>
      <c r="O41" s="19"/>
      <c r="P41" s="19"/>
      <c r="Q41" s="19"/>
      <c r="R41" s="19"/>
      <c r="S41" s="19"/>
      <c r="T41" s="19"/>
      <c r="U41" s="19"/>
      <c r="V41" s="372"/>
      <c r="W41" s="372"/>
      <c r="X41" s="372"/>
      <c r="Y41" s="372"/>
      <c r="Z41" s="372"/>
      <c r="AA41" s="169">
        <v>11.619</v>
      </c>
      <c r="AB41" s="401">
        <v>6.0789999999999997</v>
      </c>
      <c r="AC41" s="102">
        <f t="shared" si="15"/>
        <v>0</v>
      </c>
      <c r="AD41" s="102">
        <f t="shared" si="16"/>
        <v>0</v>
      </c>
      <c r="AE41" s="102">
        <f t="shared" si="17"/>
        <v>0</v>
      </c>
      <c r="AF41" s="102">
        <f t="shared" si="18"/>
        <v>0</v>
      </c>
      <c r="AG41" s="102">
        <f t="shared" si="19"/>
        <v>0</v>
      </c>
      <c r="AH41" s="102">
        <f t="shared" si="20"/>
        <v>0</v>
      </c>
      <c r="AI41" s="102"/>
      <c r="AJ41" s="166">
        <f>'[1]HRT polyester'!AA73*'[1]HRT polyester'!M73</f>
        <v>0</v>
      </c>
      <c r="AK41" s="378">
        <f t="shared" si="24"/>
        <v>0</v>
      </c>
      <c r="AL41" s="167">
        <f t="shared" si="21"/>
        <v>0</v>
      </c>
      <c r="AM41" s="379"/>
      <c r="AN41" s="379"/>
      <c r="AO41" s="379"/>
      <c r="AP41" s="379">
        <v>3</v>
      </c>
      <c r="AQ41" s="379">
        <v>1</v>
      </c>
      <c r="AR41" s="379">
        <v>3</v>
      </c>
      <c r="AS41" s="112">
        <f>$M41*2</f>
        <v>0</v>
      </c>
      <c r="AT41" s="112"/>
      <c r="AU41" s="112"/>
      <c r="AV41" s="112">
        <f>$M41*1</f>
        <v>0</v>
      </c>
      <c r="AW41" s="112">
        <f>$M41*3</f>
        <v>0</v>
      </c>
      <c r="AX41" s="112">
        <f>$M41*1</f>
        <v>0</v>
      </c>
      <c r="AY41" s="112"/>
      <c r="AZ41" s="112"/>
      <c r="BA41" s="108"/>
      <c r="BB41" s="33"/>
      <c r="BC41" s="375"/>
      <c r="BD41" s="186">
        <v>21000107</v>
      </c>
      <c r="BE41" s="33"/>
      <c r="BF41" s="92">
        <f t="shared" si="14"/>
        <v>0</v>
      </c>
      <c r="BG41" s="92">
        <f t="shared" si="14"/>
        <v>0</v>
      </c>
      <c r="BH41" s="92">
        <f t="shared" si="14"/>
        <v>0</v>
      </c>
      <c r="BI41" s="92">
        <f t="shared" si="14"/>
        <v>0</v>
      </c>
      <c r="BJ41" s="92">
        <f t="shared" si="14"/>
        <v>0</v>
      </c>
      <c r="BK41" s="92">
        <f t="shared" si="14"/>
        <v>0</v>
      </c>
    </row>
    <row r="42" spans="1:63" ht="14.25" customHeight="1">
      <c r="A42" s="515">
        <v>10225</v>
      </c>
      <c r="B42" s="554" t="s">
        <v>341</v>
      </c>
      <c r="C42" s="228" t="s">
        <v>308</v>
      </c>
      <c r="D42" s="363" t="s">
        <v>94</v>
      </c>
      <c r="E42" s="32">
        <f t="shared" si="22"/>
        <v>5</v>
      </c>
      <c r="F42" s="32"/>
      <c r="G42" s="32"/>
      <c r="H42" s="32"/>
      <c r="I42" s="32"/>
      <c r="J42" s="32">
        <v>3</v>
      </c>
      <c r="K42" s="32">
        <v>2</v>
      </c>
      <c r="L42" s="248">
        <v>149.39640000000003</v>
      </c>
      <c r="M42" s="394">
        <f t="shared" si="23"/>
        <v>0</v>
      </c>
      <c r="N42" s="19"/>
      <c r="O42" s="19"/>
      <c r="P42" s="19"/>
      <c r="Q42" s="19"/>
      <c r="R42" s="19"/>
      <c r="S42" s="19"/>
      <c r="T42" s="19"/>
      <c r="U42" s="19"/>
      <c r="V42" s="372"/>
      <c r="W42" s="372"/>
      <c r="X42" s="372"/>
      <c r="Y42" s="372"/>
      <c r="Z42" s="372"/>
      <c r="AA42" s="169">
        <v>11.084</v>
      </c>
      <c r="AB42" s="401">
        <v>5.7880000000000003</v>
      </c>
      <c r="AC42" s="102">
        <f t="shared" si="15"/>
        <v>0</v>
      </c>
      <c r="AD42" s="102">
        <f t="shared" si="16"/>
        <v>0</v>
      </c>
      <c r="AE42" s="102">
        <f t="shared" si="17"/>
        <v>0</v>
      </c>
      <c r="AF42" s="102">
        <f t="shared" si="18"/>
        <v>0</v>
      </c>
      <c r="AG42" s="102">
        <f t="shared" si="19"/>
        <v>0</v>
      </c>
      <c r="AH42" s="102">
        <f t="shared" si="20"/>
        <v>0</v>
      </c>
      <c r="AI42" s="102"/>
      <c r="AJ42" s="166">
        <f>'[1]HRT polyester'!AA74*'[1]HRT polyester'!M74</f>
        <v>0</v>
      </c>
      <c r="AK42" s="378">
        <f t="shared" si="24"/>
        <v>0</v>
      </c>
      <c r="AL42" s="167">
        <f t="shared" si="21"/>
        <v>0</v>
      </c>
      <c r="AM42" s="379"/>
      <c r="AN42" s="379"/>
      <c r="AO42" s="379"/>
      <c r="AP42" s="379"/>
      <c r="AQ42" s="379"/>
      <c r="AR42" s="379">
        <v>5</v>
      </c>
      <c r="AS42" s="112"/>
      <c r="AT42" s="112"/>
      <c r="AU42" s="112"/>
      <c r="AV42" s="112">
        <f>$M42*4</f>
        <v>0</v>
      </c>
      <c r="AW42" s="112">
        <f>$M42*1</f>
        <v>0</v>
      </c>
      <c r="AX42" s="112"/>
      <c r="AY42" s="112"/>
      <c r="AZ42" s="112"/>
      <c r="BA42" s="108"/>
      <c r="BB42" s="33"/>
      <c r="BC42" s="375"/>
      <c r="BD42" s="186">
        <v>21000108</v>
      </c>
      <c r="BE42" s="33"/>
      <c r="BF42" s="92">
        <f t="shared" si="14"/>
        <v>0</v>
      </c>
      <c r="BG42" s="92">
        <f t="shared" si="14"/>
        <v>0</v>
      </c>
      <c r="BH42" s="92">
        <f t="shared" si="14"/>
        <v>0</v>
      </c>
      <c r="BI42" s="92">
        <f t="shared" si="14"/>
        <v>0</v>
      </c>
      <c r="BJ42" s="92">
        <f t="shared" si="14"/>
        <v>0</v>
      </c>
      <c r="BK42" s="92">
        <f t="shared" si="14"/>
        <v>0</v>
      </c>
    </row>
    <row r="43" spans="1:63" ht="14.25" customHeight="1">
      <c r="A43" s="515">
        <v>10226</v>
      </c>
      <c r="B43" s="554" t="s">
        <v>342</v>
      </c>
      <c r="C43" s="228" t="s">
        <v>308</v>
      </c>
      <c r="D43" s="363" t="s">
        <v>94</v>
      </c>
      <c r="E43" s="32">
        <f t="shared" si="22"/>
        <v>6</v>
      </c>
      <c r="F43" s="32"/>
      <c r="G43" s="32"/>
      <c r="H43" s="32"/>
      <c r="I43" s="32">
        <v>2</v>
      </c>
      <c r="J43" s="32">
        <v>2</v>
      </c>
      <c r="K43" s="32">
        <v>2</v>
      </c>
      <c r="L43" s="248">
        <v>166.50360000000001</v>
      </c>
      <c r="M43" s="394">
        <f t="shared" si="23"/>
        <v>0</v>
      </c>
      <c r="N43" s="19"/>
      <c r="O43" s="19"/>
      <c r="P43" s="19"/>
      <c r="Q43" s="19"/>
      <c r="R43" s="19"/>
      <c r="S43" s="19"/>
      <c r="T43" s="19"/>
      <c r="U43" s="19"/>
      <c r="V43" s="372"/>
      <c r="W43" s="372"/>
      <c r="X43" s="372"/>
      <c r="Y43" s="372"/>
      <c r="Z43" s="372"/>
      <c r="AA43" s="169">
        <v>12.285</v>
      </c>
      <c r="AB43" s="401">
        <v>6.4409999999999998</v>
      </c>
      <c r="AC43" s="102">
        <f t="shared" si="15"/>
        <v>0</v>
      </c>
      <c r="AD43" s="102">
        <f t="shared" si="16"/>
        <v>0</v>
      </c>
      <c r="AE43" s="102">
        <f t="shared" si="17"/>
        <v>0</v>
      </c>
      <c r="AF43" s="102">
        <f t="shared" si="18"/>
        <v>0</v>
      </c>
      <c r="AG43" s="102">
        <f t="shared" si="19"/>
        <v>0</v>
      </c>
      <c r="AH43" s="102">
        <f t="shared" si="20"/>
        <v>0</v>
      </c>
      <c r="AI43" s="102"/>
      <c r="AJ43" s="166">
        <f>'[1]HRT polyester'!AA75*'[1]HRT polyester'!M75</f>
        <v>0</v>
      </c>
      <c r="AK43" s="378">
        <f t="shared" si="24"/>
        <v>0</v>
      </c>
      <c r="AL43" s="167">
        <f t="shared" si="21"/>
        <v>0</v>
      </c>
      <c r="AM43" s="379"/>
      <c r="AN43" s="379"/>
      <c r="AO43" s="379"/>
      <c r="AP43" s="379"/>
      <c r="AQ43" s="379"/>
      <c r="AR43" s="379">
        <v>6</v>
      </c>
      <c r="AS43" s="112"/>
      <c r="AT43" s="112">
        <f>$M43*2</f>
        <v>0</v>
      </c>
      <c r="AU43" s="112"/>
      <c r="AV43" s="112"/>
      <c r="AW43" s="112">
        <f>$M43*4</f>
        <v>0</v>
      </c>
      <c r="AX43" s="112"/>
      <c r="AY43" s="112"/>
      <c r="AZ43" s="112"/>
      <c r="BA43" s="108"/>
      <c r="BB43" s="33"/>
      <c r="BC43" s="375"/>
      <c r="BD43" s="186">
        <v>21000109</v>
      </c>
      <c r="BE43" s="33"/>
      <c r="BF43" s="92">
        <f t="shared" si="14"/>
        <v>0</v>
      </c>
      <c r="BG43" s="92">
        <f t="shared" si="14"/>
        <v>0</v>
      </c>
      <c r="BH43" s="92">
        <f t="shared" si="14"/>
        <v>0</v>
      </c>
      <c r="BI43" s="92">
        <f t="shared" si="14"/>
        <v>0</v>
      </c>
      <c r="BJ43" s="92">
        <f t="shared" si="14"/>
        <v>0</v>
      </c>
      <c r="BK43" s="92">
        <f t="shared" si="14"/>
        <v>0</v>
      </c>
    </row>
    <row r="44" spans="1:63" ht="14.25" customHeight="1">
      <c r="A44" s="515">
        <v>10227</v>
      </c>
      <c r="B44" s="554" t="s">
        <v>343</v>
      </c>
      <c r="C44" s="228" t="s">
        <v>335</v>
      </c>
      <c r="D44" s="363" t="s">
        <v>94</v>
      </c>
      <c r="E44" s="32">
        <f t="shared" si="22"/>
        <v>11</v>
      </c>
      <c r="F44" s="32"/>
      <c r="G44" s="32">
        <v>1</v>
      </c>
      <c r="H44" s="32">
        <v>2</v>
      </c>
      <c r="I44" s="32">
        <v>4</v>
      </c>
      <c r="J44" s="32">
        <v>2</v>
      </c>
      <c r="K44" s="32">
        <v>2</v>
      </c>
      <c r="L44" s="248">
        <v>212.40360000000001</v>
      </c>
      <c r="M44" s="394">
        <f t="shared" si="23"/>
        <v>0</v>
      </c>
      <c r="N44" s="19"/>
      <c r="O44" s="19"/>
      <c r="P44" s="19"/>
      <c r="Q44" s="19"/>
      <c r="R44" s="19"/>
      <c r="S44" s="19"/>
      <c r="T44" s="19"/>
      <c r="U44" s="19"/>
      <c r="V44" s="372"/>
      <c r="W44" s="372"/>
      <c r="X44" s="372"/>
      <c r="Y44" s="372"/>
      <c r="Z44" s="372"/>
      <c r="AA44" s="169">
        <v>15.260999999999999</v>
      </c>
      <c r="AB44" s="401">
        <v>7.9409999999999998</v>
      </c>
      <c r="AC44" s="102">
        <f t="shared" si="15"/>
        <v>0</v>
      </c>
      <c r="AD44" s="102">
        <f t="shared" si="16"/>
        <v>0</v>
      </c>
      <c r="AE44" s="102">
        <f t="shared" si="17"/>
        <v>0</v>
      </c>
      <c r="AF44" s="102">
        <f t="shared" si="18"/>
        <v>0</v>
      </c>
      <c r="AG44" s="102">
        <f t="shared" si="19"/>
        <v>0</v>
      </c>
      <c r="AH44" s="102">
        <f t="shared" si="20"/>
        <v>0</v>
      </c>
      <c r="AI44" s="102"/>
      <c r="AJ44" s="166">
        <f>'[1]HRT polyester'!AA76*'[1]HRT polyester'!M76</f>
        <v>0</v>
      </c>
      <c r="AK44" s="378">
        <f t="shared" si="24"/>
        <v>0</v>
      </c>
      <c r="AL44" s="167">
        <f t="shared" si="21"/>
        <v>0</v>
      </c>
      <c r="AM44" s="379"/>
      <c r="AN44" s="379">
        <v>1</v>
      </c>
      <c r="AO44" s="379"/>
      <c r="AP44" s="379">
        <v>5</v>
      </c>
      <c r="AQ44" s="379"/>
      <c r="AR44" s="379">
        <v>5</v>
      </c>
      <c r="AS44" s="112">
        <f>$M44*2</f>
        <v>0</v>
      </c>
      <c r="AU44" s="112"/>
      <c r="AV44" s="112">
        <f>$M44*5</f>
        <v>0</v>
      </c>
      <c r="AX44" s="112"/>
      <c r="AY44" s="112"/>
      <c r="AZ44" s="112"/>
      <c r="BA44" s="108"/>
      <c r="BB44" s="33"/>
      <c r="BC44" s="375"/>
      <c r="BD44" s="186">
        <v>21000110</v>
      </c>
      <c r="BE44" s="33"/>
      <c r="BF44" s="92">
        <f t="shared" si="14"/>
        <v>0</v>
      </c>
      <c r="BG44" s="92">
        <f t="shared" si="14"/>
        <v>0</v>
      </c>
      <c r="BH44" s="92">
        <f t="shared" si="14"/>
        <v>0</v>
      </c>
      <c r="BI44" s="92">
        <f t="shared" si="14"/>
        <v>0</v>
      </c>
      <c r="BJ44" s="92">
        <f t="shared" si="14"/>
        <v>0</v>
      </c>
      <c r="BK44" s="92">
        <f t="shared" si="14"/>
        <v>0</v>
      </c>
    </row>
    <row r="45" spans="1:63" ht="14.25" customHeight="1">
      <c r="A45" s="515">
        <v>10228</v>
      </c>
      <c r="B45" s="554" t="s">
        <v>344</v>
      </c>
      <c r="C45" s="228" t="s">
        <v>45</v>
      </c>
      <c r="D45" s="363" t="s">
        <v>94</v>
      </c>
      <c r="E45" s="32">
        <f t="shared" si="22"/>
        <v>7</v>
      </c>
      <c r="F45" s="32"/>
      <c r="G45" s="32"/>
      <c r="H45" s="32">
        <v>2</v>
      </c>
      <c r="I45" s="32">
        <v>2</v>
      </c>
      <c r="J45" s="32">
        <v>2</v>
      </c>
      <c r="K45" s="32">
        <v>1</v>
      </c>
      <c r="L45" s="248">
        <v>116.99640000000001</v>
      </c>
      <c r="M45" s="394">
        <f t="shared" si="23"/>
        <v>0</v>
      </c>
      <c r="N45" s="19"/>
      <c r="O45" s="19"/>
      <c r="P45" s="19"/>
      <c r="Q45" s="19"/>
      <c r="R45" s="19"/>
      <c r="S45" s="19"/>
      <c r="T45" s="19"/>
      <c r="U45" s="19"/>
      <c r="V45" s="372"/>
      <c r="W45" s="372"/>
      <c r="X45" s="372"/>
      <c r="Y45" s="372"/>
      <c r="Z45" s="372"/>
      <c r="AA45" s="169">
        <v>8.3859999999999992</v>
      </c>
      <c r="AB45" s="401">
        <v>4.3220000000000001</v>
      </c>
      <c r="AC45" s="102">
        <f t="shared" si="15"/>
        <v>0</v>
      </c>
      <c r="AD45" s="102">
        <f t="shared" si="16"/>
        <v>0</v>
      </c>
      <c r="AE45" s="102">
        <f t="shared" si="17"/>
        <v>0</v>
      </c>
      <c r="AF45" s="102">
        <f t="shared" si="18"/>
        <v>0</v>
      </c>
      <c r="AG45" s="102">
        <f t="shared" si="19"/>
        <v>0</v>
      </c>
      <c r="AH45" s="102">
        <f t="shared" si="20"/>
        <v>0</v>
      </c>
      <c r="AI45" s="102"/>
      <c r="AJ45" s="166">
        <f>'[1]HRT polyester'!AA77*'[1]HRT polyester'!M77</f>
        <v>0</v>
      </c>
      <c r="AK45" s="378">
        <f t="shared" si="24"/>
        <v>0</v>
      </c>
      <c r="AL45" s="167">
        <f t="shared" si="21"/>
        <v>0</v>
      </c>
      <c r="AM45" s="379"/>
      <c r="AN45" s="379"/>
      <c r="AO45" s="379"/>
      <c r="AP45" s="379">
        <v>7</v>
      </c>
      <c r="AQ45" s="379"/>
      <c r="AR45" s="379"/>
      <c r="AS45" s="112">
        <f>'[1]HRT polyester'!$M77*1</f>
        <v>0</v>
      </c>
      <c r="AT45" s="112">
        <f>$M45*6</f>
        <v>0</v>
      </c>
      <c r="AU45" s="112"/>
      <c r="AV45" s="112"/>
      <c r="AW45" s="112"/>
      <c r="AX45" s="112"/>
      <c r="AY45" s="112"/>
      <c r="AZ45" s="112"/>
      <c r="BA45" s="108"/>
      <c r="BB45" s="33"/>
      <c r="BC45" s="375"/>
      <c r="BD45" s="186">
        <v>21000111</v>
      </c>
      <c r="BE45" s="33"/>
      <c r="BF45" s="92">
        <f t="shared" si="14"/>
        <v>0</v>
      </c>
      <c r="BG45" s="92">
        <f t="shared" si="14"/>
        <v>0</v>
      </c>
      <c r="BH45" s="92">
        <f t="shared" si="14"/>
        <v>0</v>
      </c>
      <c r="BI45" s="92">
        <f t="shared" si="14"/>
        <v>0</v>
      </c>
      <c r="BJ45" s="92">
        <f t="shared" si="14"/>
        <v>0</v>
      </c>
      <c r="BK45" s="92">
        <f t="shared" si="14"/>
        <v>0</v>
      </c>
    </row>
    <row r="46" spans="1:63" ht="14.25" customHeight="1">
      <c r="A46" s="515">
        <v>10232</v>
      </c>
      <c r="B46" s="554" t="s">
        <v>345</v>
      </c>
      <c r="C46" s="228" t="s">
        <v>43</v>
      </c>
      <c r="D46" s="363" t="s">
        <v>94</v>
      </c>
      <c r="E46" s="32">
        <f t="shared" si="22"/>
        <v>30</v>
      </c>
      <c r="F46" s="32"/>
      <c r="G46" s="32"/>
      <c r="H46" s="32">
        <v>30</v>
      </c>
      <c r="I46" s="32"/>
      <c r="J46" s="32"/>
      <c r="K46" s="32"/>
      <c r="L46" s="248">
        <v>190.80000000000038</v>
      </c>
      <c r="M46" s="394">
        <f t="shared" si="23"/>
        <v>0</v>
      </c>
      <c r="N46" s="19"/>
      <c r="O46" s="19"/>
      <c r="P46" s="19"/>
      <c r="Q46" s="19"/>
      <c r="R46" s="19"/>
      <c r="S46" s="19"/>
      <c r="T46" s="19"/>
      <c r="U46" s="19"/>
      <c r="V46" s="372"/>
      <c r="W46" s="372"/>
      <c r="X46" s="372"/>
      <c r="Y46" s="372"/>
      <c r="Z46" s="372"/>
      <c r="AA46" s="169">
        <v>10.6</v>
      </c>
      <c r="AB46" s="401">
        <v>5.5439999999999996</v>
      </c>
      <c r="AC46" s="102">
        <f t="shared" si="15"/>
        <v>0</v>
      </c>
      <c r="AD46" s="102">
        <f t="shared" si="16"/>
        <v>0</v>
      </c>
      <c r="AE46" s="102">
        <f t="shared" si="17"/>
        <v>0</v>
      </c>
      <c r="AF46" s="102">
        <f t="shared" si="18"/>
        <v>0</v>
      </c>
      <c r="AG46" s="102">
        <f t="shared" si="19"/>
        <v>0</v>
      </c>
      <c r="AH46" s="102">
        <f t="shared" si="20"/>
        <v>0</v>
      </c>
      <c r="AI46" s="102"/>
      <c r="AJ46" s="166">
        <f>'[1]HRT polyester'!AA81*'[1]HRT polyester'!M81</f>
        <v>0</v>
      </c>
      <c r="AK46" s="378">
        <f t="shared" si="24"/>
        <v>0</v>
      </c>
      <c r="AL46" s="167">
        <f t="shared" si="21"/>
        <v>0</v>
      </c>
      <c r="AM46" s="379"/>
      <c r="AN46" s="379">
        <v>30</v>
      </c>
      <c r="AO46" s="379"/>
      <c r="AP46" s="379"/>
      <c r="AQ46" s="379"/>
      <c r="AR46" s="379"/>
      <c r="AS46" s="112">
        <f>$M46*5</f>
        <v>0</v>
      </c>
      <c r="AT46" s="112">
        <f>$M46*17</f>
        <v>0</v>
      </c>
      <c r="AU46" s="112">
        <f>$M46*8</f>
        <v>0</v>
      </c>
      <c r="AV46" s="112"/>
      <c r="AW46" s="112"/>
      <c r="AX46" s="112"/>
      <c r="AY46" s="112"/>
      <c r="AZ46" s="112"/>
      <c r="BA46" s="108"/>
      <c r="BB46" s="33"/>
      <c r="BC46" s="375"/>
      <c r="BD46" s="186">
        <v>21000115</v>
      </c>
      <c r="BE46" s="33"/>
      <c r="BF46" s="92">
        <f t="shared" si="14"/>
        <v>0</v>
      </c>
      <c r="BG46" s="92">
        <f t="shared" si="14"/>
        <v>0</v>
      </c>
      <c r="BH46" s="92">
        <f t="shared" si="14"/>
        <v>0</v>
      </c>
      <c r="BI46" s="92">
        <f t="shared" si="14"/>
        <v>0</v>
      </c>
      <c r="BJ46" s="92">
        <f t="shared" si="14"/>
        <v>0</v>
      </c>
      <c r="BK46" s="92">
        <f t="shared" si="14"/>
        <v>0</v>
      </c>
    </row>
    <row r="47" spans="1:63" ht="14.25" customHeight="1">
      <c r="A47" s="515">
        <v>10233</v>
      </c>
      <c r="B47" s="554" t="s">
        <v>346</v>
      </c>
      <c r="C47" s="228" t="s">
        <v>43</v>
      </c>
      <c r="D47" s="363" t="s">
        <v>94</v>
      </c>
      <c r="E47" s="32">
        <f t="shared" si="22"/>
        <v>15</v>
      </c>
      <c r="F47" s="32"/>
      <c r="G47" s="32"/>
      <c r="H47" s="32"/>
      <c r="I47" s="32">
        <v>15</v>
      </c>
      <c r="J47" s="32"/>
      <c r="K47" s="32"/>
      <c r="L47" s="248">
        <v>159.30000000000001</v>
      </c>
      <c r="M47" s="394">
        <f t="shared" si="23"/>
        <v>0</v>
      </c>
      <c r="N47" s="19"/>
      <c r="O47" s="19"/>
      <c r="P47" s="19"/>
      <c r="Q47" s="19"/>
      <c r="R47" s="19"/>
      <c r="S47" s="19"/>
      <c r="T47" s="19"/>
      <c r="U47" s="19"/>
      <c r="V47" s="372"/>
      <c r="W47" s="372"/>
      <c r="X47" s="372"/>
      <c r="Y47" s="372"/>
      <c r="Z47" s="372"/>
      <c r="AA47" s="169">
        <v>10.429</v>
      </c>
      <c r="AB47" s="401">
        <v>5.4320000000000004</v>
      </c>
      <c r="AC47" s="102">
        <f t="shared" si="15"/>
        <v>0</v>
      </c>
      <c r="AD47" s="102">
        <f t="shared" si="16"/>
        <v>0</v>
      </c>
      <c r="AE47" s="102">
        <f t="shared" si="17"/>
        <v>0</v>
      </c>
      <c r="AF47" s="102">
        <f t="shared" si="18"/>
        <v>0</v>
      </c>
      <c r="AG47" s="102">
        <f t="shared" si="19"/>
        <v>0</v>
      </c>
      <c r="AH47" s="102">
        <f t="shared" si="20"/>
        <v>0</v>
      </c>
      <c r="AI47" s="102"/>
      <c r="AJ47" s="166">
        <f>AA47*M47</f>
        <v>0</v>
      </c>
      <c r="AK47" s="378">
        <f t="shared" si="24"/>
        <v>0</v>
      </c>
      <c r="AL47" s="167">
        <f t="shared" si="21"/>
        <v>0</v>
      </c>
      <c r="AM47" s="379"/>
      <c r="AN47" s="379">
        <v>15</v>
      </c>
      <c r="AO47" s="379"/>
      <c r="AP47" s="379"/>
      <c r="AQ47" s="379"/>
      <c r="AR47" s="379"/>
      <c r="AS47" s="112">
        <f>$M47*1</f>
        <v>0</v>
      </c>
      <c r="AT47" s="112">
        <f>$M47*3</f>
        <v>0</v>
      </c>
      <c r="AU47" s="112">
        <f>$M47*9</f>
        <v>0</v>
      </c>
      <c r="AV47" s="112">
        <f>$M47*2</f>
        <v>0</v>
      </c>
      <c r="AW47" s="112"/>
      <c r="AX47" s="112"/>
      <c r="AY47" s="112"/>
      <c r="AZ47" s="112"/>
      <c r="BA47" s="108"/>
      <c r="BB47" s="33"/>
      <c r="BC47" s="375"/>
      <c r="BD47" s="186">
        <v>21000116</v>
      </c>
      <c r="BE47" s="33"/>
      <c r="BF47" s="92">
        <f t="shared" si="14"/>
        <v>0</v>
      </c>
      <c r="BG47" s="92">
        <f t="shared" si="14"/>
        <v>0</v>
      </c>
      <c r="BH47" s="92">
        <f t="shared" si="14"/>
        <v>0</v>
      </c>
      <c r="BI47" s="92">
        <f t="shared" si="14"/>
        <v>0</v>
      </c>
      <c r="BJ47" s="92">
        <f t="shared" si="14"/>
        <v>0</v>
      </c>
      <c r="BK47" s="92">
        <f t="shared" si="14"/>
        <v>0</v>
      </c>
    </row>
    <row r="48" spans="1:63" ht="14.25" customHeight="1">
      <c r="A48" s="515">
        <v>10234</v>
      </c>
      <c r="B48" s="554" t="s">
        <v>347</v>
      </c>
      <c r="C48" s="228" t="s">
        <v>43</v>
      </c>
      <c r="D48" s="363" t="s">
        <v>94</v>
      </c>
      <c r="E48" s="32">
        <f t="shared" si="22"/>
        <v>30</v>
      </c>
      <c r="F48" s="32"/>
      <c r="G48" s="32"/>
      <c r="H48" s="32">
        <v>30</v>
      </c>
      <c r="I48" s="32"/>
      <c r="J48" s="32"/>
      <c r="K48" s="32"/>
      <c r="L48" s="248">
        <v>161.1036</v>
      </c>
      <c r="M48" s="394">
        <f t="shared" si="23"/>
        <v>0</v>
      </c>
      <c r="N48" s="19"/>
      <c r="O48" s="19"/>
      <c r="P48" s="19"/>
      <c r="Q48" s="19"/>
      <c r="R48" s="19"/>
      <c r="S48" s="19"/>
      <c r="T48" s="19"/>
      <c r="U48" s="19"/>
      <c r="V48" s="372"/>
      <c r="W48" s="372"/>
      <c r="X48" s="372"/>
      <c r="Y48" s="372"/>
      <c r="Z48" s="372"/>
      <c r="AA48" s="169">
        <v>8.2669999999999995</v>
      </c>
      <c r="AB48" s="401">
        <v>4.2569999999999997</v>
      </c>
      <c r="AC48" s="102">
        <f t="shared" si="15"/>
        <v>0</v>
      </c>
      <c r="AD48" s="102">
        <f t="shared" si="16"/>
        <v>0</v>
      </c>
      <c r="AE48" s="102">
        <f t="shared" si="17"/>
        <v>0</v>
      </c>
      <c r="AF48" s="102">
        <f t="shared" si="18"/>
        <v>0</v>
      </c>
      <c r="AG48" s="102">
        <f t="shared" si="19"/>
        <v>0</v>
      </c>
      <c r="AH48" s="102">
        <f t="shared" si="20"/>
        <v>0</v>
      </c>
      <c r="AI48" s="102"/>
      <c r="AJ48" s="166">
        <f t="shared" ref="AJ48:AJ96" si="25">AA48*M48</f>
        <v>0</v>
      </c>
      <c r="AK48" s="378">
        <f t="shared" si="24"/>
        <v>0</v>
      </c>
      <c r="AL48" s="167">
        <f t="shared" si="21"/>
        <v>0</v>
      </c>
      <c r="AM48" s="379"/>
      <c r="AN48" s="379">
        <v>30</v>
      </c>
      <c r="AO48" s="379"/>
      <c r="AP48" s="379"/>
      <c r="AQ48" s="379"/>
      <c r="AR48" s="379"/>
      <c r="AS48" s="112">
        <f>$M48*3</f>
        <v>0</v>
      </c>
      <c r="AT48" s="112">
        <f>$M48*20</f>
        <v>0</v>
      </c>
      <c r="AU48" s="112">
        <f>$M48*7</f>
        <v>0</v>
      </c>
      <c r="AV48" s="112"/>
      <c r="AW48" s="112"/>
      <c r="AX48" s="112"/>
      <c r="AY48" s="112"/>
      <c r="AZ48" s="112"/>
      <c r="BA48" s="108"/>
      <c r="BB48" s="33"/>
      <c r="BC48" s="375"/>
      <c r="BD48" s="186">
        <v>21000117</v>
      </c>
      <c r="BE48" s="33"/>
      <c r="BF48" s="92">
        <f t="shared" si="14"/>
        <v>0</v>
      </c>
      <c r="BG48" s="92">
        <f t="shared" si="14"/>
        <v>0</v>
      </c>
      <c r="BH48" s="92">
        <f t="shared" si="14"/>
        <v>0</v>
      </c>
      <c r="BI48" s="92">
        <f t="shared" si="14"/>
        <v>0</v>
      </c>
      <c r="BJ48" s="92">
        <f t="shared" si="14"/>
        <v>0</v>
      </c>
      <c r="BK48" s="92">
        <f t="shared" si="14"/>
        <v>0</v>
      </c>
    </row>
    <row r="49" spans="1:66" ht="14.25" customHeight="1">
      <c r="A49" s="515">
        <v>10235</v>
      </c>
      <c r="B49" s="554" t="s">
        <v>348</v>
      </c>
      <c r="C49" s="228" t="s">
        <v>43</v>
      </c>
      <c r="D49" s="363" t="s">
        <v>94</v>
      </c>
      <c r="E49" s="32">
        <f t="shared" si="22"/>
        <v>30</v>
      </c>
      <c r="F49" s="32"/>
      <c r="G49" s="32"/>
      <c r="H49" s="32">
        <v>30</v>
      </c>
      <c r="I49" s="32"/>
      <c r="J49" s="32"/>
      <c r="K49" s="32"/>
      <c r="L49" s="248">
        <v>187.19640000000004</v>
      </c>
      <c r="M49" s="394">
        <f t="shared" si="23"/>
        <v>0</v>
      </c>
      <c r="N49" s="19"/>
      <c r="O49" s="19"/>
      <c r="P49" s="19"/>
      <c r="Q49" s="19"/>
      <c r="R49" s="19"/>
      <c r="S49" s="19"/>
      <c r="T49" s="19"/>
      <c r="U49" s="19"/>
      <c r="V49" s="372"/>
      <c r="W49" s="372"/>
      <c r="X49" s="372"/>
      <c r="Y49" s="372"/>
      <c r="Z49" s="372"/>
      <c r="AA49" s="169">
        <v>10.321999999999999</v>
      </c>
      <c r="AB49" s="401">
        <v>5.4089999999999998</v>
      </c>
      <c r="AC49" s="102">
        <f t="shared" si="15"/>
        <v>0</v>
      </c>
      <c r="AD49" s="102">
        <f t="shared" si="16"/>
        <v>0</v>
      </c>
      <c r="AE49" s="102">
        <f t="shared" si="17"/>
        <v>0</v>
      </c>
      <c r="AF49" s="102">
        <f t="shared" si="18"/>
        <v>0</v>
      </c>
      <c r="AG49" s="102">
        <f t="shared" si="19"/>
        <v>0</v>
      </c>
      <c r="AH49" s="102">
        <f t="shared" si="20"/>
        <v>0</v>
      </c>
      <c r="AI49" s="102"/>
      <c r="AJ49" s="166">
        <f t="shared" si="25"/>
        <v>0</v>
      </c>
      <c r="AK49" s="378">
        <f t="shared" si="24"/>
        <v>0</v>
      </c>
      <c r="AL49" s="167">
        <f t="shared" si="21"/>
        <v>0</v>
      </c>
      <c r="AM49" s="379"/>
      <c r="AN49" s="379">
        <v>30</v>
      </c>
      <c r="AO49" s="379"/>
      <c r="AP49" s="379"/>
      <c r="AQ49" s="379"/>
      <c r="AR49" s="379"/>
      <c r="AS49" s="112">
        <f>$M49*5</f>
        <v>0</v>
      </c>
      <c r="AT49" s="112">
        <f>$M49*15</f>
        <v>0</v>
      </c>
      <c r="AU49" s="112">
        <f>$M49*10</f>
        <v>0</v>
      </c>
      <c r="AV49" s="112"/>
      <c r="AW49" s="112"/>
      <c r="AX49" s="112"/>
      <c r="AY49" s="112"/>
      <c r="AZ49" s="112"/>
      <c r="BA49" s="108"/>
      <c r="BB49" s="33"/>
      <c r="BC49" s="375"/>
      <c r="BD49" s="186">
        <v>21000118</v>
      </c>
      <c r="BE49" s="33"/>
      <c r="BF49" s="92">
        <f t="shared" si="14"/>
        <v>0</v>
      </c>
      <c r="BG49" s="92">
        <f t="shared" si="14"/>
        <v>0</v>
      </c>
      <c r="BH49" s="92">
        <f t="shared" si="14"/>
        <v>0</v>
      </c>
      <c r="BI49" s="92">
        <f t="shared" si="14"/>
        <v>0</v>
      </c>
      <c r="BJ49" s="92">
        <f t="shared" si="14"/>
        <v>0</v>
      </c>
      <c r="BK49" s="92">
        <f t="shared" si="14"/>
        <v>0</v>
      </c>
    </row>
    <row r="50" spans="1:66" ht="14.25" customHeight="1">
      <c r="A50" s="515">
        <v>10512</v>
      </c>
      <c r="B50" s="554" t="s">
        <v>349</v>
      </c>
      <c r="C50" s="228" t="s">
        <v>43</v>
      </c>
      <c r="D50" s="363" t="s">
        <v>94</v>
      </c>
      <c r="E50" s="32">
        <f t="shared" si="22"/>
        <v>20</v>
      </c>
      <c r="F50" s="32"/>
      <c r="G50" s="32"/>
      <c r="H50" s="32">
        <v>20</v>
      </c>
      <c r="I50" s="32"/>
      <c r="J50" s="32"/>
      <c r="K50" s="32"/>
      <c r="L50" s="248">
        <v>117.90360000000001</v>
      </c>
      <c r="M50" s="394">
        <f t="shared" si="23"/>
        <v>0</v>
      </c>
      <c r="N50" s="19"/>
      <c r="O50" s="19"/>
      <c r="P50" s="19"/>
      <c r="Q50" s="19"/>
      <c r="R50" s="19"/>
      <c r="S50" s="19"/>
      <c r="T50" s="19"/>
      <c r="U50" s="19"/>
      <c r="V50" s="372"/>
      <c r="W50" s="372"/>
      <c r="X50" s="372"/>
      <c r="Y50" s="372"/>
      <c r="Z50" s="372"/>
      <c r="AA50" s="169">
        <v>6.51</v>
      </c>
      <c r="AB50" s="401">
        <v>3.302</v>
      </c>
      <c r="AC50" s="102">
        <f t="shared" si="15"/>
        <v>0</v>
      </c>
      <c r="AD50" s="102">
        <f t="shared" si="16"/>
        <v>0</v>
      </c>
      <c r="AE50" s="102">
        <f t="shared" si="17"/>
        <v>0</v>
      </c>
      <c r="AF50" s="102">
        <f t="shared" si="18"/>
        <v>0</v>
      </c>
      <c r="AG50" s="102">
        <f t="shared" si="19"/>
        <v>0</v>
      </c>
      <c r="AH50" s="102">
        <f t="shared" si="20"/>
        <v>0</v>
      </c>
      <c r="AI50" s="102"/>
      <c r="AJ50" s="166">
        <f t="shared" si="25"/>
        <v>0</v>
      </c>
      <c r="AK50" s="378">
        <f t="shared" si="24"/>
        <v>0</v>
      </c>
      <c r="AL50" s="167">
        <f t="shared" si="21"/>
        <v>0</v>
      </c>
      <c r="AM50" s="379"/>
      <c r="AN50" s="379">
        <v>20</v>
      </c>
      <c r="AO50" s="379"/>
      <c r="AP50" s="379"/>
      <c r="AQ50" s="379"/>
      <c r="AR50" s="379"/>
      <c r="AS50" s="112"/>
      <c r="AT50" s="112">
        <f>$M50*20</f>
        <v>0</v>
      </c>
      <c r="AU50" s="112"/>
      <c r="AV50" s="112"/>
      <c r="AW50" s="112"/>
      <c r="AX50" s="112"/>
      <c r="AY50" s="112"/>
      <c r="AZ50" s="112"/>
      <c r="BA50" s="108"/>
      <c r="BB50" s="33"/>
      <c r="BC50" s="375"/>
      <c r="BD50" s="186">
        <v>21000122</v>
      </c>
      <c r="BE50" s="33"/>
      <c r="BF50" s="92">
        <f t="shared" si="14"/>
        <v>0</v>
      </c>
      <c r="BG50" s="92">
        <f t="shared" si="14"/>
        <v>0</v>
      </c>
      <c r="BH50" s="92">
        <f t="shared" si="14"/>
        <v>0</v>
      </c>
      <c r="BI50" s="92">
        <f t="shared" si="14"/>
        <v>0</v>
      </c>
      <c r="BJ50" s="92">
        <f t="shared" si="14"/>
        <v>0</v>
      </c>
      <c r="BK50" s="92">
        <f t="shared" si="14"/>
        <v>0</v>
      </c>
    </row>
    <row r="51" spans="1:66" ht="14.25" customHeight="1">
      <c r="A51" s="512">
        <v>10237</v>
      </c>
      <c r="B51" s="553" t="s">
        <v>350</v>
      </c>
      <c r="C51" s="100" t="s">
        <v>43</v>
      </c>
      <c r="D51" s="363" t="s">
        <v>94</v>
      </c>
      <c r="E51" s="32">
        <f t="shared" si="22"/>
        <v>8</v>
      </c>
      <c r="F51" s="32"/>
      <c r="G51" s="32"/>
      <c r="H51" s="32"/>
      <c r="I51" s="32">
        <v>3</v>
      </c>
      <c r="J51" s="32">
        <v>2</v>
      </c>
      <c r="K51" s="32">
        <v>3</v>
      </c>
      <c r="L51" s="539">
        <v>179.16</v>
      </c>
      <c r="M51" s="394">
        <f t="shared" si="23"/>
        <v>0</v>
      </c>
      <c r="N51" s="19"/>
      <c r="O51" s="19"/>
      <c r="P51" s="19"/>
      <c r="Q51" s="19"/>
      <c r="R51" s="19"/>
      <c r="S51" s="19"/>
      <c r="T51" s="19"/>
      <c r="U51" s="19"/>
      <c r="V51" s="372"/>
      <c r="W51" s="372"/>
      <c r="X51" s="372"/>
      <c r="Y51" s="372"/>
      <c r="Z51" s="372"/>
      <c r="AA51" s="169">
        <v>10.198</v>
      </c>
      <c r="AB51" s="401">
        <v>5.1890000000000001</v>
      </c>
      <c r="AC51" s="102">
        <f t="shared" si="15"/>
        <v>0</v>
      </c>
      <c r="AD51" s="102">
        <f t="shared" si="16"/>
        <v>0</v>
      </c>
      <c r="AE51" s="102">
        <f t="shared" si="17"/>
        <v>0</v>
      </c>
      <c r="AF51" s="102">
        <f t="shared" si="18"/>
        <v>0</v>
      </c>
      <c r="AG51" s="102">
        <f t="shared" si="19"/>
        <v>0</v>
      </c>
      <c r="AH51" s="102">
        <f t="shared" si="20"/>
        <v>0</v>
      </c>
      <c r="AI51" s="102"/>
      <c r="AJ51" s="166">
        <f t="shared" si="25"/>
        <v>0</v>
      </c>
      <c r="AK51" s="378">
        <f t="shared" si="24"/>
        <v>0</v>
      </c>
      <c r="AL51" s="167">
        <f t="shared" si="21"/>
        <v>0</v>
      </c>
      <c r="AM51" s="379"/>
      <c r="AN51" s="379">
        <v>8</v>
      </c>
      <c r="AO51" s="379"/>
      <c r="AP51" s="379"/>
      <c r="AQ51" s="379"/>
      <c r="AR51" s="379"/>
      <c r="AS51" s="112">
        <f>$M51*1</f>
        <v>0</v>
      </c>
      <c r="AT51" s="112">
        <f>$M51*1</f>
        <v>0</v>
      </c>
      <c r="AU51" s="112">
        <f>$M51*3</f>
        <v>0</v>
      </c>
      <c r="AV51" s="112">
        <f>$M51*2</f>
        <v>0</v>
      </c>
      <c r="AW51" s="112">
        <f>$M51*1</f>
        <v>0</v>
      </c>
      <c r="AX51" s="112"/>
      <c r="AY51" s="108"/>
      <c r="AZ51" s="112"/>
      <c r="BA51" s="108"/>
      <c r="BB51" s="33"/>
      <c r="BC51" s="375"/>
      <c r="BD51" s="186">
        <v>21000123</v>
      </c>
      <c r="BE51" s="33"/>
      <c r="BF51" s="92">
        <f t="shared" si="14"/>
        <v>0</v>
      </c>
      <c r="BG51" s="92">
        <f t="shared" si="14"/>
        <v>0</v>
      </c>
      <c r="BH51" s="92">
        <f t="shared" si="14"/>
        <v>0</v>
      </c>
      <c r="BI51" s="92">
        <f t="shared" si="14"/>
        <v>0</v>
      </c>
      <c r="BJ51" s="92">
        <f t="shared" si="14"/>
        <v>0</v>
      </c>
      <c r="BK51" s="92">
        <f t="shared" si="14"/>
        <v>0</v>
      </c>
    </row>
    <row r="52" spans="1:66" ht="14.25" customHeight="1">
      <c r="A52" s="515">
        <v>10238</v>
      </c>
      <c r="B52" s="100" t="s">
        <v>351</v>
      </c>
      <c r="C52" s="100" t="s">
        <v>43</v>
      </c>
      <c r="D52" s="363" t="s">
        <v>94</v>
      </c>
      <c r="E52" s="32">
        <f t="shared" si="22"/>
        <v>12</v>
      </c>
      <c r="F52" s="32"/>
      <c r="G52" s="32"/>
      <c r="H52" s="32"/>
      <c r="I52" s="32">
        <v>12</v>
      </c>
      <c r="J52" s="32"/>
      <c r="K52" s="32"/>
      <c r="L52" s="248">
        <v>126.9</v>
      </c>
      <c r="M52" s="394">
        <f t="shared" si="23"/>
        <v>0</v>
      </c>
      <c r="N52" s="19"/>
      <c r="O52" s="19"/>
      <c r="P52" s="19"/>
      <c r="Q52" s="19"/>
      <c r="R52" s="19"/>
      <c r="S52" s="19"/>
      <c r="T52" s="19"/>
      <c r="U52" s="19"/>
      <c r="V52" s="372"/>
      <c r="W52" s="372"/>
      <c r="X52" s="372"/>
      <c r="Y52" s="372"/>
      <c r="Z52" s="372"/>
      <c r="AA52" s="169">
        <v>7.1749999999999998</v>
      </c>
      <c r="AB52" s="401">
        <v>4.3559999999999999</v>
      </c>
      <c r="AC52" s="102">
        <f t="shared" si="15"/>
        <v>0</v>
      </c>
      <c r="AD52" s="102">
        <f t="shared" si="16"/>
        <v>0</v>
      </c>
      <c r="AE52" s="102">
        <f t="shared" si="17"/>
        <v>0</v>
      </c>
      <c r="AF52" s="102">
        <f t="shared" si="18"/>
        <v>0</v>
      </c>
      <c r="AG52" s="102">
        <f t="shared" si="19"/>
        <v>0</v>
      </c>
      <c r="AH52" s="102">
        <f t="shared" si="20"/>
        <v>0</v>
      </c>
      <c r="AI52" s="102"/>
      <c r="AJ52" s="166">
        <f t="shared" si="25"/>
        <v>0</v>
      </c>
      <c r="AK52" s="378">
        <f t="shared" si="24"/>
        <v>0</v>
      </c>
      <c r="AL52" s="167">
        <f t="shared" si="21"/>
        <v>0</v>
      </c>
      <c r="AM52" s="379"/>
      <c r="AN52" s="379">
        <v>12</v>
      </c>
      <c r="AO52" s="379"/>
      <c r="AP52" s="379"/>
      <c r="AQ52" s="379"/>
      <c r="AR52" s="379"/>
      <c r="AS52" s="112">
        <f>$M52*2</f>
        <v>0</v>
      </c>
      <c r="AT52" s="112">
        <f>$M52*4</f>
        <v>0</v>
      </c>
      <c r="AU52" s="112">
        <f>$M52*6</f>
        <v>0</v>
      </c>
      <c r="AV52" s="112"/>
      <c r="AW52" s="112"/>
      <c r="AX52" s="112"/>
      <c r="AY52" s="112"/>
      <c r="AZ52" s="112"/>
      <c r="BA52" s="108"/>
      <c r="BB52" s="33"/>
      <c r="BC52" s="375"/>
      <c r="BD52" s="186">
        <v>21000124</v>
      </c>
      <c r="BE52" s="33"/>
      <c r="BF52" s="92">
        <f t="shared" si="14"/>
        <v>0</v>
      </c>
      <c r="BG52" s="92">
        <f t="shared" si="14"/>
        <v>0</v>
      </c>
      <c r="BH52" s="92">
        <f t="shared" si="14"/>
        <v>0</v>
      </c>
      <c r="BI52" s="92">
        <f t="shared" si="14"/>
        <v>0</v>
      </c>
      <c r="BJ52" s="92">
        <f t="shared" si="14"/>
        <v>0</v>
      </c>
      <c r="BK52" s="92">
        <f t="shared" si="14"/>
        <v>0</v>
      </c>
    </row>
    <row r="53" spans="1:66" ht="14.25" customHeight="1">
      <c r="A53" s="515">
        <v>10239</v>
      </c>
      <c r="B53" s="100" t="s">
        <v>352</v>
      </c>
      <c r="C53" s="100" t="s">
        <v>43</v>
      </c>
      <c r="D53" s="363" t="s">
        <v>94</v>
      </c>
      <c r="E53" s="32">
        <f t="shared" si="22"/>
        <v>6</v>
      </c>
      <c r="F53" s="32"/>
      <c r="G53" s="32"/>
      <c r="H53" s="32"/>
      <c r="I53" s="32"/>
      <c r="J53" s="32">
        <v>6</v>
      </c>
      <c r="K53" s="32"/>
      <c r="L53" s="248">
        <v>95.3964</v>
      </c>
      <c r="M53" s="394">
        <f t="shared" si="23"/>
        <v>0</v>
      </c>
      <c r="N53" s="19"/>
      <c r="O53" s="19"/>
      <c r="P53" s="19"/>
      <c r="Q53" s="19"/>
      <c r="R53" s="19"/>
      <c r="S53" s="19"/>
      <c r="T53" s="19"/>
      <c r="U53" s="19"/>
      <c r="V53" s="372"/>
      <c r="W53" s="372"/>
      <c r="X53" s="372"/>
      <c r="Y53" s="372"/>
      <c r="Z53" s="372"/>
      <c r="AA53" s="169">
        <v>8.5340000000000007</v>
      </c>
      <c r="AB53" s="401">
        <v>3.53</v>
      </c>
      <c r="AC53" s="102">
        <f t="shared" si="15"/>
        <v>0</v>
      </c>
      <c r="AD53" s="102">
        <f t="shared" si="16"/>
        <v>0</v>
      </c>
      <c r="AE53" s="102">
        <f t="shared" si="17"/>
        <v>0</v>
      </c>
      <c r="AF53" s="102">
        <f t="shared" si="18"/>
        <v>0</v>
      </c>
      <c r="AG53" s="102">
        <f t="shared" si="19"/>
        <v>0</v>
      </c>
      <c r="AH53" s="102">
        <f t="shared" si="20"/>
        <v>0</v>
      </c>
      <c r="AI53" s="102"/>
      <c r="AJ53" s="166">
        <f t="shared" si="25"/>
        <v>0</v>
      </c>
      <c r="AK53" s="378">
        <f t="shared" si="24"/>
        <v>0</v>
      </c>
      <c r="AL53" s="167">
        <f t="shared" si="21"/>
        <v>0</v>
      </c>
      <c r="AM53" s="379"/>
      <c r="AN53" s="379">
        <v>6</v>
      </c>
      <c r="AO53" s="379"/>
      <c r="AP53" s="379"/>
      <c r="AQ53" s="379"/>
      <c r="AR53" s="379"/>
      <c r="AS53" s="112"/>
      <c r="AT53" s="112">
        <f>$M53*1</f>
        <v>0</v>
      </c>
      <c r="AU53" s="112">
        <f>$M53*5</f>
        <v>0</v>
      </c>
      <c r="AV53" s="112"/>
      <c r="AW53" s="112"/>
      <c r="AX53" s="112"/>
      <c r="AY53" s="112"/>
      <c r="AZ53" s="112"/>
      <c r="BA53" s="108"/>
      <c r="BB53" s="33"/>
      <c r="BC53" s="375"/>
      <c r="BD53" s="186">
        <v>21000125</v>
      </c>
      <c r="BE53" s="33"/>
      <c r="BF53" s="92">
        <f t="shared" si="14"/>
        <v>0</v>
      </c>
      <c r="BG53" s="92">
        <f t="shared" si="14"/>
        <v>0</v>
      </c>
      <c r="BH53" s="92">
        <f t="shared" si="14"/>
        <v>0</v>
      </c>
      <c r="BI53" s="92">
        <f t="shared" si="14"/>
        <v>0</v>
      </c>
      <c r="BJ53" s="92">
        <f t="shared" si="14"/>
        <v>0</v>
      </c>
      <c r="BK53" s="92">
        <f t="shared" si="14"/>
        <v>0</v>
      </c>
    </row>
    <row r="54" spans="1:66" ht="14.25" customHeight="1">
      <c r="A54" s="515">
        <v>10243</v>
      </c>
      <c r="B54" s="100" t="s">
        <v>353</v>
      </c>
      <c r="C54" s="100" t="s">
        <v>302</v>
      </c>
      <c r="D54" s="363" t="s">
        <v>94</v>
      </c>
      <c r="E54" s="32">
        <f t="shared" si="22"/>
        <v>9</v>
      </c>
      <c r="F54" s="32"/>
      <c r="G54" s="32"/>
      <c r="H54" s="32">
        <v>8</v>
      </c>
      <c r="I54" s="32"/>
      <c r="J54" s="32">
        <v>1</v>
      </c>
      <c r="K54" s="32"/>
      <c r="L54" s="248">
        <v>85.503600000000006</v>
      </c>
      <c r="M54" s="394">
        <f t="shared" si="23"/>
        <v>0</v>
      </c>
      <c r="N54" s="19"/>
      <c r="O54" s="19"/>
      <c r="P54" s="19"/>
      <c r="Q54" s="19"/>
      <c r="R54" s="19"/>
      <c r="S54" s="19"/>
      <c r="T54" s="19"/>
      <c r="U54" s="19"/>
      <c r="V54" s="372"/>
      <c r="W54" s="372"/>
      <c r="X54" s="372"/>
      <c r="Y54" s="372"/>
      <c r="Z54" s="372"/>
      <c r="AA54" s="169">
        <v>5.5739999999999998</v>
      </c>
      <c r="AB54" s="401">
        <v>2.847</v>
      </c>
      <c r="AC54" s="102">
        <f t="shared" si="15"/>
        <v>0</v>
      </c>
      <c r="AD54" s="102">
        <f t="shared" si="16"/>
        <v>0</v>
      </c>
      <c r="AE54" s="102">
        <f t="shared" si="17"/>
        <v>0</v>
      </c>
      <c r="AF54" s="102">
        <f t="shared" si="18"/>
        <v>0</v>
      </c>
      <c r="AG54" s="102">
        <f t="shared" si="19"/>
        <v>0</v>
      </c>
      <c r="AH54" s="102">
        <f t="shared" si="20"/>
        <v>0</v>
      </c>
      <c r="AI54" s="102"/>
      <c r="AJ54" s="166">
        <f t="shared" si="25"/>
        <v>0</v>
      </c>
      <c r="AK54" s="378">
        <f t="shared" si="24"/>
        <v>0</v>
      </c>
      <c r="AL54" s="167">
        <f t="shared" si="21"/>
        <v>0</v>
      </c>
      <c r="AM54" s="379"/>
      <c r="AN54" s="379">
        <v>3</v>
      </c>
      <c r="AO54" s="379"/>
      <c r="AP54" s="379">
        <v>2</v>
      </c>
      <c r="AQ54" s="379">
        <v>1</v>
      </c>
      <c r="AR54" s="379">
        <v>3</v>
      </c>
      <c r="AS54" s="112"/>
      <c r="AT54" s="112">
        <f>$M54*4</f>
        <v>0</v>
      </c>
      <c r="AU54" s="112">
        <f>$M54*5</f>
        <v>0</v>
      </c>
      <c r="AV54" s="112"/>
      <c r="AW54" s="112"/>
      <c r="AX54" s="112"/>
      <c r="AY54" s="112"/>
      <c r="AZ54" s="112"/>
      <c r="BA54" s="108"/>
      <c r="BB54" s="33"/>
      <c r="BC54" s="375"/>
      <c r="BD54" s="186">
        <v>21000129</v>
      </c>
      <c r="BE54" s="33"/>
      <c r="BF54" s="92">
        <f t="shared" si="14"/>
        <v>0</v>
      </c>
      <c r="BG54" s="92">
        <f t="shared" si="14"/>
        <v>0</v>
      </c>
      <c r="BH54" s="92">
        <f t="shared" si="14"/>
        <v>0</v>
      </c>
      <c r="BI54" s="92">
        <f t="shared" si="14"/>
        <v>0</v>
      </c>
      <c r="BJ54" s="92">
        <f t="shared" si="14"/>
        <v>0</v>
      </c>
      <c r="BK54" s="92">
        <f t="shared" si="14"/>
        <v>0</v>
      </c>
    </row>
    <row r="55" spans="1:66" ht="14.25" customHeight="1">
      <c r="A55" s="515">
        <v>10250</v>
      </c>
      <c r="B55" s="100" t="s">
        <v>354</v>
      </c>
      <c r="C55" s="100" t="s">
        <v>302</v>
      </c>
      <c r="D55" s="363" t="s">
        <v>94</v>
      </c>
      <c r="E55" s="32">
        <f t="shared" si="22"/>
        <v>30</v>
      </c>
      <c r="F55" s="32"/>
      <c r="G55" s="32">
        <v>30</v>
      </c>
      <c r="H55" s="32"/>
      <c r="I55" s="32"/>
      <c r="J55" s="32"/>
      <c r="K55" s="32"/>
      <c r="L55" s="248">
        <v>110.7</v>
      </c>
      <c r="M55" s="394">
        <f t="shared" si="23"/>
        <v>0</v>
      </c>
      <c r="N55" s="19"/>
      <c r="O55" s="19"/>
      <c r="P55" s="19"/>
      <c r="Q55" s="19"/>
      <c r="R55" s="19"/>
      <c r="S55" s="19"/>
      <c r="T55" s="19"/>
      <c r="U55" s="19"/>
      <c r="V55" s="372"/>
      <c r="W55" s="372"/>
      <c r="X55" s="372"/>
      <c r="Y55" s="372"/>
      <c r="Z55" s="372"/>
      <c r="AA55" s="169">
        <v>3.6539999999999999</v>
      </c>
      <c r="AB55" s="401">
        <v>1.8029999999999999</v>
      </c>
      <c r="AC55" s="102">
        <f t="shared" si="15"/>
        <v>0</v>
      </c>
      <c r="AD55" s="102">
        <f t="shared" si="16"/>
        <v>0</v>
      </c>
      <c r="AE55" s="102">
        <f t="shared" si="17"/>
        <v>0</v>
      </c>
      <c r="AF55" s="102">
        <f t="shared" si="18"/>
        <v>0</v>
      </c>
      <c r="AG55" s="102">
        <f t="shared" si="19"/>
        <v>0</v>
      </c>
      <c r="AH55" s="102">
        <f t="shared" si="20"/>
        <v>0</v>
      </c>
      <c r="AI55" s="102"/>
      <c r="AJ55" s="166">
        <f t="shared" si="25"/>
        <v>0</v>
      </c>
      <c r="AK55" s="378">
        <f t="shared" si="24"/>
        <v>0</v>
      </c>
      <c r="AL55" s="167">
        <f t="shared" si="21"/>
        <v>0</v>
      </c>
      <c r="AM55" s="379"/>
      <c r="AN55" s="379">
        <v>3</v>
      </c>
      <c r="AO55" s="379">
        <v>4</v>
      </c>
      <c r="AP55" s="379">
        <v>0</v>
      </c>
      <c r="AQ55" s="379">
        <v>15</v>
      </c>
      <c r="AR55" s="379">
        <v>8</v>
      </c>
      <c r="AS55" s="112">
        <f>$M55*26</f>
        <v>0</v>
      </c>
      <c r="AT55" s="112">
        <f>$M55*4</f>
        <v>0</v>
      </c>
      <c r="AU55" s="112"/>
      <c r="AV55" s="112"/>
      <c r="AW55" s="112"/>
      <c r="AX55" s="112"/>
      <c r="AY55" s="112"/>
      <c r="AZ55" s="112"/>
      <c r="BA55" s="108"/>
      <c r="BB55" s="33"/>
      <c r="BC55" s="375"/>
      <c r="BD55" s="186">
        <v>21000136</v>
      </c>
      <c r="BE55" s="33"/>
      <c r="BF55" s="92">
        <f t="shared" si="14"/>
        <v>0</v>
      </c>
      <c r="BG55" s="92">
        <f t="shared" si="14"/>
        <v>0</v>
      </c>
      <c r="BH55" s="92">
        <f t="shared" si="14"/>
        <v>0</v>
      </c>
      <c r="BI55" s="92">
        <f t="shared" si="14"/>
        <v>0</v>
      </c>
      <c r="BJ55" s="92">
        <f t="shared" si="14"/>
        <v>0</v>
      </c>
      <c r="BK55" s="92">
        <f t="shared" si="14"/>
        <v>0</v>
      </c>
    </row>
    <row r="56" spans="1:66" ht="14.25" customHeight="1">
      <c r="A56" s="515">
        <v>10251</v>
      </c>
      <c r="B56" s="100" t="s">
        <v>355</v>
      </c>
      <c r="C56" s="100" t="s">
        <v>302</v>
      </c>
      <c r="D56" s="363" t="s">
        <v>94</v>
      </c>
      <c r="E56" s="32">
        <f t="shared" si="22"/>
        <v>31</v>
      </c>
      <c r="F56" s="32"/>
      <c r="G56" s="32">
        <v>31</v>
      </c>
      <c r="H56" s="32"/>
      <c r="I56" s="32"/>
      <c r="J56" s="32"/>
      <c r="K56" s="32"/>
      <c r="L56" s="248">
        <v>125.0964</v>
      </c>
      <c r="M56" s="394">
        <f t="shared" si="23"/>
        <v>0</v>
      </c>
      <c r="N56" s="19"/>
      <c r="O56" s="19"/>
      <c r="P56" s="19"/>
      <c r="Q56" s="19"/>
      <c r="R56" s="19"/>
      <c r="S56" s="19"/>
      <c r="T56" s="19"/>
      <c r="U56" s="19"/>
      <c r="V56" s="372"/>
      <c r="W56" s="372"/>
      <c r="X56" s="372"/>
      <c r="Y56" s="372"/>
      <c r="Z56" s="372"/>
      <c r="AA56" s="169">
        <v>4.5860000000000003</v>
      </c>
      <c r="AB56" s="401">
        <v>2.31</v>
      </c>
      <c r="AC56" s="102">
        <f t="shared" si="15"/>
        <v>0</v>
      </c>
      <c r="AD56" s="102">
        <f t="shared" si="16"/>
        <v>0</v>
      </c>
      <c r="AE56" s="102">
        <f t="shared" si="17"/>
        <v>0</v>
      </c>
      <c r="AF56" s="102">
        <f t="shared" si="18"/>
        <v>0</v>
      </c>
      <c r="AG56" s="102">
        <f t="shared" si="19"/>
        <v>0</v>
      </c>
      <c r="AH56" s="102">
        <f t="shared" si="20"/>
        <v>0</v>
      </c>
      <c r="AI56" s="102"/>
      <c r="AJ56" s="166">
        <f t="shared" si="25"/>
        <v>0</v>
      </c>
      <c r="AK56" s="378">
        <f t="shared" si="24"/>
        <v>0</v>
      </c>
      <c r="AL56" s="167">
        <f t="shared" si="21"/>
        <v>0</v>
      </c>
      <c r="AM56" s="379">
        <v>5</v>
      </c>
      <c r="AN56" s="379">
        <v>4</v>
      </c>
      <c r="AO56" s="379">
        <v>0</v>
      </c>
      <c r="AP56" s="379">
        <v>11</v>
      </c>
      <c r="AQ56" s="379">
        <v>11</v>
      </c>
      <c r="AR56" s="379"/>
      <c r="AS56" s="112">
        <f>$M56*31</f>
        <v>0</v>
      </c>
      <c r="AT56" s="112"/>
      <c r="AU56" s="112"/>
      <c r="AV56" s="112"/>
      <c r="AW56" s="112"/>
      <c r="AX56" s="112"/>
      <c r="AY56" s="112"/>
      <c r="AZ56" s="112"/>
      <c r="BA56" s="108"/>
      <c r="BB56" s="33"/>
      <c r="BC56" s="375"/>
      <c r="BD56" s="186">
        <v>21000137</v>
      </c>
      <c r="BE56" s="33"/>
      <c r="BF56" s="92">
        <f t="shared" si="14"/>
        <v>0</v>
      </c>
      <c r="BG56" s="92">
        <f t="shared" si="14"/>
        <v>0</v>
      </c>
      <c r="BH56" s="92">
        <f t="shared" si="14"/>
        <v>0</v>
      </c>
      <c r="BI56" s="92">
        <f t="shared" si="14"/>
        <v>0</v>
      </c>
      <c r="BJ56" s="92">
        <f t="shared" si="14"/>
        <v>0</v>
      </c>
      <c r="BK56" s="92">
        <f t="shared" si="14"/>
        <v>0</v>
      </c>
    </row>
    <row r="57" spans="1:66" ht="14.25" customHeight="1">
      <c r="A57" s="195">
        <v>10254</v>
      </c>
      <c r="B57" s="100" t="s">
        <v>356</v>
      </c>
      <c r="C57" s="100" t="s">
        <v>42</v>
      </c>
      <c r="D57" s="363" t="s">
        <v>94</v>
      </c>
      <c r="E57" s="32">
        <f t="shared" si="22"/>
        <v>26</v>
      </c>
      <c r="F57" s="32">
        <v>26</v>
      </c>
      <c r="G57" s="32"/>
      <c r="H57" s="32"/>
      <c r="I57" s="32"/>
      <c r="J57" s="32"/>
      <c r="K57" s="32"/>
      <c r="L57" s="248">
        <v>57.596400000000003</v>
      </c>
      <c r="M57" s="394">
        <f t="shared" si="23"/>
        <v>0</v>
      </c>
      <c r="N57" s="19"/>
      <c r="O57" s="19"/>
      <c r="P57" s="19"/>
      <c r="Q57" s="19"/>
      <c r="R57" s="19"/>
      <c r="S57" s="19"/>
      <c r="T57" s="19"/>
      <c r="U57" s="19"/>
      <c r="V57" s="372"/>
      <c r="W57" s="372"/>
      <c r="X57" s="372"/>
      <c r="Y57" s="372"/>
      <c r="Z57" s="372"/>
      <c r="AA57" s="169">
        <v>1.792</v>
      </c>
      <c r="AB57" s="401">
        <v>0.91400000000000003</v>
      </c>
      <c r="AC57" s="102">
        <f t="shared" si="15"/>
        <v>0</v>
      </c>
      <c r="AD57" s="102">
        <f t="shared" si="16"/>
        <v>0</v>
      </c>
      <c r="AE57" s="102">
        <f t="shared" si="17"/>
        <v>0</v>
      </c>
      <c r="AF57" s="102">
        <f t="shared" si="18"/>
        <v>0</v>
      </c>
      <c r="AG57" s="102">
        <f t="shared" si="19"/>
        <v>0</v>
      </c>
      <c r="AH57" s="102">
        <f t="shared" si="20"/>
        <v>0</v>
      </c>
      <c r="AI57" s="102"/>
      <c r="AJ57" s="166">
        <f t="shared" si="25"/>
        <v>0</v>
      </c>
      <c r="AK57" s="378">
        <f t="shared" si="24"/>
        <v>0</v>
      </c>
      <c r="AL57" s="167">
        <f t="shared" si="21"/>
        <v>0</v>
      </c>
      <c r="AM57" s="379">
        <v>26</v>
      </c>
      <c r="AN57" s="379"/>
      <c r="AO57" s="379"/>
      <c r="AP57" s="379"/>
      <c r="AQ57" s="379"/>
      <c r="AR57" s="379"/>
      <c r="AS57" s="112"/>
      <c r="AT57" s="112"/>
      <c r="AU57" s="112"/>
      <c r="AV57" s="112"/>
      <c r="AW57" s="112"/>
      <c r="AX57" s="112"/>
      <c r="AY57" s="112">
        <f>$M57*52</f>
        <v>0</v>
      </c>
      <c r="AZ57" s="112"/>
      <c r="BA57" s="108"/>
      <c r="BB57" s="33"/>
      <c r="BC57" s="375"/>
      <c r="BD57" s="186">
        <v>21000140</v>
      </c>
      <c r="BE57" s="33"/>
      <c r="BF57" s="92">
        <f t="shared" ref="BF57:BH57" si="26">$M57*AM57</f>
        <v>0</v>
      </c>
      <c r="BG57" s="92">
        <f t="shared" si="26"/>
        <v>0</v>
      </c>
      <c r="BH57" s="92">
        <f t="shared" si="26"/>
        <v>0</v>
      </c>
      <c r="BI57" s="92">
        <f t="shared" ref="BI57:BK57" si="27">$M57*AP57</f>
        <v>0</v>
      </c>
      <c r="BJ57" s="92">
        <f t="shared" si="27"/>
        <v>0</v>
      </c>
      <c r="BK57" s="92">
        <f t="shared" si="27"/>
        <v>0</v>
      </c>
    </row>
    <row r="58" spans="1:66" ht="15.75" customHeight="1">
      <c r="A58" s="389"/>
      <c r="B58" s="361" t="s">
        <v>357</v>
      </c>
      <c r="C58" s="361"/>
      <c r="D58" s="389"/>
      <c r="E58" s="389"/>
      <c r="F58" s="99"/>
      <c r="G58" s="99"/>
      <c r="H58" s="99"/>
      <c r="I58" s="99"/>
      <c r="J58" s="99"/>
      <c r="K58" s="99"/>
      <c r="L58" s="99"/>
      <c r="M58" s="392"/>
      <c r="N58" s="387"/>
      <c r="AC58" s="102">
        <f t="shared" si="15"/>
        <v>0</v>
      </c>
      <c r="AD58" s="102">
        <f t="shared" si="16"/>
        <v>0</v>
      </c>
      <c r="AE58" s="102">
        <f t="shared" si="17"/>
        <v>0</v>
      </c>
      <c r="AF58" s="102">
        <f t="shared" si="18"/>
        <v>0</v>
      </c>
      <c r="AG58" s="102">
        <f t="shared" si="19"/>
        <v>0</v>
      </c>
      <c r="AH58" s="102">
        <f t="shared" si="20"/>
        <v>0</v>
      </c>
      <c r="AJ58" s="166">
        <f t="shared" si="25"/>
        <v>0</v>
      </c>
      <c r="AK58" s="378">
        <f t="shared" si="24"/>
        <v>0</v>
      </c>
      <c r="AL58" s="167">
        <f t="shared" si="21"/>
        <v>0</v>
      </c>
    </row>
    <row r="59" spans="1:66" ht="15.6">
      <c r="A59" s="513">
        <v>10052</v>
      </c>
      <c r="B59" s="514" t="s">
        <v>358</v>
      </c>
      <c r="C59" s="514" t="s">
        <v>308</v>
      </c>
      <c r="D59" s="363" t="s">
        <v>94</v>
      </c>
      <c r="E59" s="32">
        <f t="shared" ref="E59:E96" si="28">SUM(F59:K59)</f>
        <v>11</v>
      </c>
      <c r="F59" s="32"/>
      <c r="G59" s="96"/>
      <c r="H59" s="96"/>
      <c r="I59" s="96">
        <v>11</v>
      </c>
      <c r="J59" s="96"/>
      <c r="K59" s="96"/>
      <c r="L59" s="248">
        <v>150.30359999999999</v>
      </c>
      <c r="M59" s="394">
        <f t="shared" si="23"/>
        <v>0</v>
      </c>
      <c r="N59" s="19"/>
      <c r="O59" s="19"/>
      <c r="P59" s="19"/>
      <c r="Q59" s="19"/>
      <c r="R59" s="19"/>
      <c r="S59" s="19"/>
      <c r="T59" s="19"/>
      <c r="U59" s="19"/>
      <c r="V59" s="372"/>
      <c r="W59" s="372"/>
      <c r="X59" s="372"/>
      <c r="Y59" s="372"/>
      <c r="Z59" s="372"/>
      <c r="AA59" s="170">
        <v>10.444000000000001</v>
      </c>
      <c r="AB59" s="402">
        <v>5.44</v>
      </c>
      <c r="AC59" s="102">
        <f t="shared" si="15"/>
        <v>0</v>
      </c>
      <c r="AD59" s="102">
        <f t="shared" si="16"/>
        <v>0</v>
      </c>
      <c r="AE59" s="102">
        <f t="shared" si="17"/>
        <v>0</v>
      </c>
      <c r="AF59" s="102">
        <f t="shared" si="18"/>
        <v>0</v>
      </c>
      <c r="AG59" s="102">
        <f t="shared" si="19"/>
        <v>0</v>
      </c>
      <c r="AH59" s="102">
        <f t="shared" si="20"/>
        <v>0</v>
      </c>
      <c r="AI59" s="102"/>
      <c r="AJ59" s="166">
        <f t="shared" si="25"/>
        <v>0</v>
      </c>
      <c r="AK59" s="378">
        <f t="shared" si="24"/>
        <v>0</v>
      </c>
      <c r="AL59" s="167">
        <f t="shared" si="21"/>
        <v>0</v>
      </c>
      <c r="AM59" s="92"/>
      <c r="AN59" s="92"/>
      <c r="AO59" s="92"/>
      <c r="AP59" s="92"/>
      <c r="AQ59" s="92"/>
      <c r="AR59" s="92">
        <v>11</v>
      </c>
      <c r="AS59" s="112"/>
      <c r="AT59" s="112">
        <f>$M59*2</f>
        <v>0</v>
      </c>
      <c r="AU59" s="112">
        <f>$M59*5</f>
        <v>0</v>
      </c>
      <c r="AV59" s="112">
        <f>$M59*3</f>
        <v>0</v>
      </c>
      <c r="AW59" s="112"/>
      <c r="AX59" s="112">
        <f>$M59*1</f>
        <v>0</v>
      </c>
      <c r="AY59" s="112"/>
      <c r="AZ59" s="112"/>
      <c r="BA59" s="108"/>
      <c r="BB59" s="33"/>
      <c r="BC59" s="375"/>
      <c r="BD59" s="185">
        <v>21000000</v>
      </c>
      <c r="BE59" s="33"/>
      <c r="BF59" s="92">
        <f t="shared" ref="BF59:BK100" si="29">$M59*AM59</f>
        <v>0</v>
      </c>
      <c r="BG59" s="92">
        <f t="shared" si="29"/>
        <v>0</v>
      </c>
      <c r="BH59" s="92">
        <f t="shared" si="29"/>
        <v>0</v>
      </c>
      <c r="BI59" s="92">
        <f t="shared" si="29"/>
        <v>0</v>
      </c>
      <c r="BJ59" s="92">
        <f t="shared" si="29"/>
        <v>0</v>
      </c>
      <c r="BK59" s="92">
        <f t="shared" si="29"/>
        <v>0</v>
      </c>
      <c r="BL59" s="33"/>
      <c r="BM59" s="33"/>
      <c r="BN59" s="33"/>
    </row>
    <row r="60" spans="1:66" ht="15.6">
      <c r="A60" s="513">
        <v>10053</v>
      </c>
      <c r="B60" s="514" t="s">
        <v>359</v>
      </c>
      <c r="C60" s="514" t="s">
        <v>308</v>
      </c>
      <c r="D60" s="363" t="s">
        <v>94</v>
      </c>
      <c r="E60" s="32">
        <f t="shared" si="28"/>
        <v>17</v>
      </c>
      <c r="F60" s="32"/>
      <c r="G60" s="96"/>
      <c r="H60" s="96">
        <v>17</v>
      </c>
      <c r="I60" s="96"/>
      <c r="J60" s="96"/>
      <c r="K60" s="96"/>
      <c r="L60" s="248">
        <v>135.89999999999966</v>
      </c>
      <c r="M60" s="394">
        <f t="shared" si="23"/>
        <v>0</v>
      </c>
      <c r="N60" s="19"/>
      <c r="O60" s="19"/>
      <c r="P60" s="19"/>
      <c r="Q60" s="19"/>
      <c r="R60" s="19"/>
      <c r="S60" s="19"/>
      <c r="T60" s="19"/>
      <c r="U60" s="19"/>
      <c r="V60" s="372"/>
      <c r="W60" s="372"/>
      <c r="X60" s="372"/>
      <c r="Y60" s="372"/>
      <c r="Z60" s="372"/>
      <c r="AA60" s="170">
        <v>8.2959999999999994</v>
      </c>
      <c r="AB60" s="400">
        <v>4.2729999999999997</v>
      </c>
      <c r="AC60" s="102">
        <f t="shared" si="15"/>
        <v>0</v>
      </c>
      <c r="AD60" s="102">
        <f t="shared" si="16"/>
        <v>0</v>
      </c>
      <c r="AE60" s="102">
        <f t="shared" si="17"/>
        <v>0</v>
      </c>
      <c r="AF60" s="102">
        <f t="shared" si="18"/>
        <v>0</v>
      </c>
      <c r="AG60" s="102">
        <f t="shared" si="19"/>
        <v>0</v>
      </c>
      <c r="AH60" s="102">
        <f t="shared" si="20"/>
        <v>0</v>
      </c>
      <c r="AI60" s="102"/>
      <c r="AJ60" s="166">
        <f t="shared" si="25"/>
        <v>0</v>
      </c>
      <c r="AK60" s="378">
        <f t="shared" si="24"/>
        <v>0</v>
      </c>
      <c r="AL60" s="167">
        <f t="shared" si="21"/>
        <v>0</v>
      </c>
      <c r="AM60" s="92"/>
      <c r="AN60" s="92"/>
      <c r="AO60" s="92"/>
      <c r="AP60" s="92"/>
      <c r="AQ60" s="92"/>
      <c r="AR60" s="92">
        <v>17</v>
      </c>
      <c r="AS60" s="112">
        <f>$M60*4</f>
        <v>0</v>
      </c>
      <c r="AT60" s="112">
        <f>$M60*10</f>
        <v>0</v>
      </c>
      <c r="AU60" s="112">
        <f>$M60*1</f>
        <v>0</v>
      </c>
      <c r="AV60" s="112">
        <f>$M60*2</f>
        <v>0</v>
      </c>
      <c r="AW60" s="112"/>
      <c r="AX60" s="112"/>
      <c r="AY60" s="112"/>
      <c r="AZ60" s="112"/>
      <c r="BA60" s="108"/>
      <c r="BB60" s="33"/>
      <c r="BC60" s="375"/>
      <c r="BD60" s="186">
        <v>21000001</v>
      </c>
      <c r="BE60" s="33"/>
      <c r="BF60" s="92">
        <f t="shared" si="29"/>
        <v>0</v>
      </c>
      <c r="BG60" s="92">
        <f t="shared" si="29"/>
        <v>0</v>
      </c>
      <c r="BH60" s="92">
        <f t="shared" si="29"/>
        <v>0</v>
      </c>
      <c r="BI60" s="92">
        <f t="shared" si="29"/>
        <v>0</v>
      </c>
      <c r="BJ60" s="92">
        <f t="shared" si="29"/>
        <v>0</v>
      </c>
      <c r="BK60" s="92">
        <f t="shared" si="29"/>
        <v>0</v>
      </c>
      <c r="BL60" s="33"/>
      <c r="BM60" s="33"/>
      <c r="BN60" s="33"/>
    </row>
    <row r="61" spans="1:66" ht="15.6">
      <c r="A61" s="515">
        <v>10054</v>
      </c>
      <c r="B61" s="514" t="s">
        <v>360</v>
      </c>
      <c r="C61" s="514" t="s">
        <v>44</v>
      </c>
      <c r="D61" s="363" t="s">
        <v>94</v>
      </c>
      <c r="E61" s="32">
        <f t="shared" si="28"/>
        <v>3</v>
      </c>
      <c r="F61" s="32"/>
      <c r="G61" s="96"/>
      <c r="H61" s="32"/>
      <c r="I61" s="32"/>
      <c r="J61" s="32"/>
      <c r="K61" s="32">
        <v>3</v>
      </c>
      <c r="L61" s="248">
        <v>99.003600000000006</v>
      </c>
      <c r="M61" s="394">
        <f t="shared" si="23"/>
        <v>0</v>
      </c>
      <c r="N61" s="19"/>
      <c r="O61" s="19"/>
      <c r="P61" s="19"/>
      <c r="Q61" s="19"/>
      <c r="R61" s="19"/>
      <c r="S61" s="19"/>
      <c r="T61" s="19"/>
      <c r="U61" s="19"/>
      <c r="V61" s="372"/>
      <c r="W61" s="372"/>
      <c r="X61" s="372"/>
      <c r="Y61" s="372"/>
      <c r="Z61" s="372"/>
      <c r="AA61" s="169">
        <v>7.4240000000000004</v>
      </c>
      <c r="AB61" s="401">
        <v>3.7989999999999999</v>
      </c>
      <c r="AC61" s="102">
        <f t="shared" si="15"/>
        <v>0</v>
      </c>
      <c r="AD61" s="102">
        <f t="shared" si="16"/>
        <v>0</v>
      </c>
      <c r="AE61" s="102">
        <f t="shared" si="17"/>
        <v>0</v>
      </c>
      <c r="AF61" s="102">
        <f t="shared" si="18"/>
        <v>0</v>
      </c>
      <c r="AG61" s="102">
        <f t="shared" si="19"/>
        <v>0</v>
      </c>
      <c r="AH61" s="102">
        <f t="shared" si="20"/>
        <v>0</v>
      </c>
      <c r="AI61" s="102"/>
      <c r="AJ61" s="166">
        <f t="shared" si="25"/>
        <v>0</v>
      </c>
      <c r="AK61" s="378">
        <f t="shared" si="24"/>
        <v>0</v>
      </c>
      <c r="AL61" s="167">
        <f t="shared" si="21"/>
        <v>0</v>
      </c>
      <c r="AM61" s="92"/>
      <c r="AN61" s="92"/>
      <c r="AO61" s="92">
        <v>3</v>
      </c>
      <c r="AP61" s="92"/>
      <c r="AQ61" s="92"/>
      <c r="AR61" s="92"/>
      <c r="AS61" s="112"/>
      <c r="AT61" s="112"/>
      <c r="AU61" s="112">
        <f>$M61*1</f>
        <v>0</v>
      </c>
      <c r="AV61" s="112">
        <f>$M61*2</f>
        <v>0</v>
      </c>
      <c r="AW61" s="112"/>
      <c r="AX61" s="112"/>
      <c r="AY61" s="112"/>
      <c r="AZ61" s="112"/>
      <c r="BA61" s="108"/>
      <c r="BB61" s="33"/>
      <c r="BC61" s="375"/>
      <c r="BD61" s="186">
        <v>21000002</v>
      </c>
      <c r="BE61" s="33"/>
      <c r="BF61" s="92">
        <f t="shared" si="29"/>
        <v>0</v>
      </c>
      <c r="BG61" s="92">
        <f t="shared" si="29"/>
        <v>0</v>
      </c>
      <c r="BH61" s="92">
        <f t="shared" si="29"/>
        <v>0</v>
      </c>
      <c r="BI61" s="92">
        <f t="shared" si="29"/>
        <v>0</v>
      </c>
      <c r="BJ61" s="92">
        <f t="shared" si="29"/>
        <v>0</v>
      </c>
      <c r="BK61" s="92">
        <f t="shared" si="29"/>
        <v>0</v>
      </c>
      <c r="BL61" s="33"/>
      <c r="BM61" s="33"/>
      <c r="BN61" s="33"/>
    </row>
    <row r="62" spans="1:66" ht="15.6">
      <c r="A62" s="515">
        <v>10055</v>
      </c>
      <c r="B62" s="514" t="s">
        <v>361</v>
      </c>
      <c r="C62" s="514" t="s">
        <v>44</v>
      </c>
      <c r="D62" s="363" t="s">
        <v>94</v>
      </c>
      <c r="E62" s="32">
        <f t="shared" si="28"/>
        <v>6</v>
      </c>
      <c r="F62" s="32"/>
      <c r="G62" s="96"/>
      <c r="H62" s="32"/>
      <c r="I62" s="32"/>
      <c r="J62" s="32">
        <v>6</v>
      </c>
      <c r="K62" s="32"/>
      <c r="L62" s="248">
        <v>105.30000000000001</v>
      </c>
      <c r="M62" s="394">
        <f t="shared" si="23"/>
        <v>0</v>
      </c>
      <c r="N62" s="19"/>
      <c r="O62" s="19"/>
      <c r="P62" s="19"/>
      <c r="Q62" s="19"/>
      <c r="R62" s="19"/>
      <c r="S62" s="19"/>
      <c r="T62" s="19"/>
      <c r="U62" s="19"/>
      <c r="V62" s="372"/>
      <c r="W62" s="372"/>
      <c r="X62" s="372"/>
      <c r="Y62" s="372"/>
      <c r="Z62" s="372"/>
      <c r="AA62" s="169">
        <v>7.6710000000000003</v>
      </c>
      <c r="AB62" s="401">
        <v>3.9329999999999998</v>
      </c>
      <c r="AC62" s="102">
        <f t="shared" si="15"/>
        <v>0</v>
      </c>
      <c r="AD62" s="102">
        <f t="shared" si="16"/>
        <v>0</v>
      </c>
      <c r="AE62" s="102">
        <f t="shared" si="17"/>
        <v>0</v>
      </c>
      <c r="AF62" s="102">
        <f t="shared" si="18"/>
        <v>0</v>
      </c>
      <c r="AG62" s="102">
        <f t="shared" si="19"/>
        <v>0</v>
      </c>
      <c r="AH62" s="102">
        <f t="shared" si="20"/>
        <v>0</v>
      </c>
      <c r="AI62" s="102"/>
      <c r="AJ62" s="166">
        <f t="shared" si="25"/>
        <v>0</v>
      </c>
      <c r="AK62" s="378">
        <f t="shared" si="24"/>
        <v>0</v>
      </c>
      <c r="AL62" s="167">
        <f t="shared" si="21"/>
        <v>0</v>
      </c>
      <c r="AM62" s="92"/>
      <c r="AN62" s="92"/>
      <c r="AO62" s="92">
        <v>6</v>
      </c>
      <c r="AP62" s="92"/>
      <c r="AQ62" s="92"/>
      <c r="AR62" s="92"/>
      <c r="AS62" s="112">
        <f>$M62*1</f>
        <v>0</v>
      </c>
      <c r="AT62" s="112">
        <f>$M62*3</f>
        <v>0</v>
      </c>
      <c r="AU62" s="112">
        <f>$M62*1</f>
        <v>0</v>
      </c>
      <c r="AV62" s="112">
        <f>$M62*1</f>
        <v>0</v>
      </c>
      <c r="AW62" s="112"/>
      <c r="AX62" s="112"/>
      <c r="AY62" s="112"/>
      <c r="AZ62" s="112"/>
      <c r="BA62" s="108"/>
      <c r="BB62" s="33"/>
      <c r="BC62" s="375"/>
      <c r="BD62" s="186">
        <v>21000003</v>
      </c>
      <c r="BE62" s="33"/>
      <c r="BF62" s="92">
        <f t="shared" si="29"/>
        <v>0</v>
      </c>
      <c r="BG62" s="92">
        <f t="shared" si="29"/>
        <v>0</v>
      </c>
      <c r="BH62" s="92">
        <f t="shared" si="29"/>
        <v>0</v>
      </c>
      <c r="BI62" s="92">
        <f t="shared" si="29"/>
        <v>0</v>
      </c>
      <c r="BJ62" s="92">
        <f t="shared" si="29"/>
        <v>0</v>
      </c>
      <c r="BK62" s="92">
        <f t="shared" si="29"/>
        <v>0</v>
      </c>
      <c r="BL62" s="33"/>
      <c r="BM62" s="33"/>
      <c r="BN62" s="33"/>
    </row>
    <row r="63" spans="1:66" ht="15.6">
      <c r="A63" s="515">
        <v>10056</v>
      </c>
      <c r="B63" s="514" t="s">
        <v>362</v>
      </c>
      <c r="C63" s="514" t="s">
        <v>44</v>
      </c>
      <c r="D63" s="363" t="s">
        <v>94</v>
      </c>
      <c r="E63" s="32">
        <f t="shared" si="28"/>
        <v>7</v>
      </c>
      <c r="F63" s="32"/>
      <c r="G63" s="96"/>
      <c r="H63" s="32"/>
      <c r="I63" s="32"/>
      <c r="J63" s="32">
        <v>7</v>
      </c>
      <c r="K63" s="32"/>
      <c r="L63" s="248">
        <v>124.2</v>
      </c>
      <c r="M63" s="394">
        <f t="shared" si="23"/>
        <v>0</v>
      </c>
      <c r="N63" s="19"/>
      <c r="O63" s="19"/>
      <c r="P63" s="19"/>
      <c r="Q63" s="19"/>
      <c r="R63" s="19"/>
      <c r="S63" s="19"/>
      <c r="T63" s="19"/>
      <c r="U63" s="19"/>
      <c r="V63" s="372"/>
      <c r="W63" s="372"/>
      <c r="X63" s="372"/>
      <c r="Y63" s="372"/>
      <c r="Z63" s="372"/>
      <c r="AA63" s="169">
        <v>9.0299999999999994</v>
      </c>
      <c r="AB63" s="401">
        <v>4.6719999999999997</v>
      </c>
      <c r="AC63" s="102">
        <f t="shared" si="15"/>
        <v>0</v>
      </c>
      <c r="AD63" s="102">
        <f t="shared" si="16"/>
        <v>0</v>
      </c>
      <c r="AE63" s="102">
        <f t="shared" si="17"/>
        <v>0</v>
      </c>
      <c r="AF63" s="102">
        <f t="shared" si="18"/>
        <v>0</v>
      </c>
      <c r="AG63" s="102">
        <f t="shared" si="19"/>
        <v>0</v>
      </c>
      <c r="AH63" s="102">
        <f t="shared" si="20"/>
        <v>0</v>
      </c>
      <c r="AI63" s="102"/>
      <c r="AJ63" s="166">
        <f t="shared" si="25"/>
        <v>0</v>
      </c>
      <c r="AK63" s="378">
        <f t="shared" si="24"/>
        <v>0</v>
      </c>
      <c r="AL63" s="167">
        <f t="shared" si="21"/>
        <v>0</v>
      </c>
      <c r="AM63" s="92"/>
      <c r="AN63" s="92"/>
      <c r="AO63" s="92">
        <v>7</v>
      </c>
      <c r="AP63" s="92"/>
      <c r="AQ63" s="92"/>
      <c r="AR63" s="92"/>
      <c r="AS63" s="112"/>
      <c r="AT63" s="112">
        <f>$M63*5</f>
        <v>0</v>
      </c>
      <c r="AU63" s="112">
        <f>$M63*2</f>
        <v>0</v>
      </c>
      <c r="AV63" s="112"/>
      <c r="AW63" s="112"/>
      <c r="AX63" s="112"/>
      <c r="AY63" s="112"/>
      <c r="AZ63" s="112"/>
      <c r="BA63" s="108"/>
      <c r="BB63" s="33"/>
      <c r="BC63" s="375"/>
      <c r="BD63" s="186">
        <v>21000004</v>
      </c>
      <c r="BE63" s="33"/>
      <c r="BF63" s="92">
        <f t="shared" si="29"/>
        <v>0</v>
      </c>
      <c r="BG63" s="92">
        <f t="shared" si="29"/>
        <v>0</v>
      </c>
      <c r="BH63" s="92">
        <f t="shared" si="29"/>
        <v>0</v>
      </c>
      <c r="BI63" s="92">
        <f t="shared" si="29"/>
        <v>0</v>
      </c>
      <c r="BJ63" s="92">
        <f t="shared" si="29"/>
        <v>0</v>
      </c>
      <c r="BK63" s="92">
        <f t="shared" si="29"/>
        <v>0</v>
      </c>
      <c r="BL63" s="33"/>
      <c r="BM63" s="33"/>
      <c r="BN63" s="33"/>
    </row>
    <row r="64" spans="1:66" ht="15.6">
      <c r="A64" s="515">
        <v>10057</v>
      </c>
      <c r="B64" s="514" t="s">
        <v>363</v>
      </c>
      <c r="C64" s="514" t="s">
        <v>44</v>
      </c>
      <c r="D64" s="363" t="s">
        <v>94</v>
      </c>
      <c r="E64" s="32">
        <f t="shared" si="28"/>
        <v>10</v>
      </c>
      <c r="F64" s="32"/>
      <c r="G64" s="96"/>
      <c r="H64" s="32">
        <v>10</v>
      </c>
      <c r="I64" s="32"/>
      <c r="J64" s="32"/>
      <c r="K64" s="32"/>
      <c r="L64" s="248">
        <v>71.096400000000003</v>
      </c>
      <c r="M64" s="394">
        <f t="shared" si="23"/>
        <v>0</v>
      </c>
      <c r="N64" s="19"/>
      <c r="O64" s="19"/>
      <c r="P64" s="19"/>
      <c r="Q64" s="19"/>
      <c r="R64" s="19"/>
      <c r="S64" s="19"/>
      <c r="T64" s="19"/>
      <c r="U64" s="19"/>
      <c r="V64" s="372"/>
      <c r="W64" s="372"/>
      <c r="X64" s="372"/>
      <c r="Y64" s="372"/>
      <c r="Z64" s="372"/>
      <c r="AA64" s="169">
        <v>4.2329999999999997</v>
      </c>
      <c r="AB64" s="401">
        <v>2.1579999999999999</v>
      </c>
      <c r="AC64" s="102">
        <f t="shared" si="15"/>
        <v>0</v>
      </c>
      <c r="AD64" s="102">
        <f t="shared" si="16"/>
        <v>0</v>
      </c>
      <c r="AE64" s="102">
        <f t="shared" si="17"/>
        <v>0</v>
      </c>
      <c r="AF64" s="102">
        <f t="shared" si="18"/>
        <v>0</v>
      </c>
      <c r="AG64" s="102">
        <f t="shared" si="19"/>
        <v>0</v>
      </c>
      <c r="AH64" s="102">
        <f t="shared" si="20"/>
        <v>0</v>
      </c>
      <c r="AI64" s="102"/>
      <c r="AJ64" s="166">
        <f t="shared" si="25"/>
        <v>0</v>
      </c>
      <c r="AK64" s="378">
        <f t="shared" si="24"/>
        <v>0</v>
      </c>
      <c r="AL64" s="167">
        <f t="shared" si="21"/>
        <v>0</v>
      </c>
      <c r="AM64" s="92"/>
      <c r="AN64" s="92"/>
      <c r="AO64" s="92">
        <v>10</v>
      </c>
      <c r="AP64" s="92"/>
      <c r="AQ64" s="92"/>
      <c r="AR64" s="92"/>
      <c r="AS64" s="112">
        <f>$M64*5</f>
        <v>0</v>
      </c>
      <c r="AT64" s="112">
        <f>$M64*4</f>
        <v>0</v>
      </c>
      <c r="AU64" s="112">
        <f>$M64*1</f>
        <v>0</v>
      </c>
      <c r="AV64" s="112"/>
      <c r="AW64" s="112"/>
      <c r="AX64" s="112"/>
      <c r="AY64" s="112"/>
      <c r="AZ64" s="112"/>
      <c r="BA64" s="108"/>
      <c r="BB64" s="33"/>
      <c r="BC64" s="375"/>
      <c r="BD64" s="186">
        <v>21000005</v>
      </c>
      <c r="BE64" s="33"/>
      <c r="BF64" s="92">
        <f t="shared" si="29"/>
        <v>0</v>
      </c>
      <c r="BG64" s="92">
        <f t="shared" si="29"/>
        <v>0</v>
      </c>
      <c r="BH64" s="92">
        <f t="shared" si="29"/>
        <v>0</v>
      </c>
      <c r="BI64" s="92">
        <f t="shared" si="29"/>
        <v>0</v>
      </c>
      <c r="BJ64" s="92">
        <f t="shared" si="29"/>
        <v>0</v>
      </c>
      <c r="BK64" s="92">
        <f t="shared" si="29"/>
        <v>0</v>
      </c>
      <c r="BL64" s="33"/>
      <c r="BM64" s="33"/>
      <c r="BN64" s="33"/>
    </row>
    <row r="65" spans="1:66" ht="15.6">
      <c r="A65" s="515">
        <v>10058</v>
      </c>
      <c r="B65" s="514" t="s">
        <v>364</v>
      </c>
      <c r="C65" s="514" t="s">
        <v>44</v>
      </c>
      <c r="D65" s="363" t="s">
        <v>94</v>
      </c>
      <c r="E65" s="32">
        <f t="shared" si="28"/>
        <v>18</v>
      </c>
      <c r="F65" s="32"/>
      <c r="G65" s="96"/>
      <c r="H65" s="32">
        <v>18</v>
      </c>
      <c r="I65" s="32"/>
      <c r="J65" s="32"/>
      <c r="K65" s="32"/>
      <c r="L65" s="248">
        <v>135</v>
      </c>
      <c r="M65" s="394">
        <f t="shared" si="23"/>
        <v>0</v>
      </c>
      <c r="N65" s="19"/>
      <c r="O65" s="19"/>
      <c r="P65" s="19"/>
      <c r="Q65" s="19"/>
      <c r="R65" s="19"/>
      <c r="S65" s="19"/>
      <c r="T65" s="19"/>
      <c r="U65" s="19"/>
      <c r="V65" s="372"/>
      <c r="W65" s="372"/>
      <c r="X65" s="372"/>
      <c r="Y65" s="372"/>
      <c r="Z65" s="372"/>
      <c r="AA65" s="169">
        <v>8.125</v>
      </c>
      <c r="AB65" s="401">
        <v>4.18</v>
      </c>
      <c r="AC65" s="102">
        <f t="shared" si="15"/>
        <v>0</v>
      </c>
      <c r="AD65" s="102">
        <f t="shared" si="16"/>
        <v>0</v>
      </c>
      <c r="AE65" s="102">
        <f t="shared" si="17"/>
        <v>0</v>
      </c>
      <c r="AF65" s="102">
        <f t="shared" si="18"/>
        <v>0</v>
      </c>
      <c r="AG65" s="102">
        <f t="shared" si="19"/>
        <v>0</v>
      </c>
      <c r="AH65" s="102">
        <f t="shared" si="20"/>
        <v>0</v>
      </c>
      <c r="AI65" s="102"/>
      <c r="AJ65" s="166">
        <f t="shared" si="25"/>
        <v>0</v>
      </c>
      <c r="AK65" s="378">
        <f t="shared" si="24"/>
        <v>0</v>
      </c>
      <c r="AL65" s="167">
        <f t="shared" si="21"/>
        <v>0</v>
      </c>
      <c r="AM65" s="92"/>
      <c r="AN65" s="92"/>
      <c r="AO65" s="92">
        <v>18</v>
      </c>
      <c r="AP65" s="92"/>
      <c r="AQ65" s="92"/>
      <c r="AR65" s="92"/>
      <c r="AS65" s="112">
        <f>$M65*3</f>
        <v>0</v>
      </c>
      <c r="AT65" s="112">
        <f>$M65*12</f>
        <v>0</v>
      </c>
      <c r="AU65" s="112">
        <f>$M65*3</f>
        <v>0</v>
      </c>
      <c r="AV65" s="112"/>
      <c r="AW65" s="112"/>
      <c r="AX65" s="112"/>
      <c r="AY65" s="112"/>
      <c r="AZ65" s="112"/>
      <c r="BA65" s="108"/>
      <c r="BB65" s="33"/>
      <c r="BC65" s="375"/>
      <c r="BD65" s="186">
        <v>21000006</v>
      </c>
      <c r="BE65" s="33"/>
      <c r="BF65" s="92">
        <f t="shared" si="29"/>
        <v>0</v>
      </c>
      <c r="BG65" s="92">
        <f t="shared" si="29"/>
        <v>0</v>
      </c>
      <c r="BH65" s="92">
        <f t="shared" si="29"/>
        <v>0</v>
      </c>
      <c r="BI65" s="92">
        <f t="shared" si="29"/>
        <v>0</v>
      </c>
      <c r="BJ65" s="92">
        <f t="shared" si="29"/>
        <v>0</v>
      </c>
      <c r="BK65" s="92">
        <f t="shared" si="29"/>
        <v>0</v>
      </c>
      <c r="BL65" s="33"/>
      <c r="BM65" s="33"/>
      <c r="BN65" s="33"/>
    </row>
    <row r="66" spans="1:66" ht="15.6">
      <c r="A66" s="515">
        <v>10094</v>
      </c>
      <c r="B66" s="514" t="s">
        <v>365</v>
      </c>
      <c r="C66" s="514" t="s">
        <v>44</v>
      </c>
      <c r="D66" s="363" t="s">
        <v>94</v>
      </c>
      <c r="E66" s="32">
        <f t="shared" si="28"/>
        <v>8</v>
      </c>
      <c r="F66" s="32"/>
      <c r="G66" s="96"/>
      <c r="H66" s="32"/>
      <c r="I66" s="32">
        <v>8</v>
      </c>
      <c r="J66" s="32"/>
      <c r="K66" s="32"/>
      <c r="L66" s="248">
        <v>96.303600000000003</v>
      </c>
      <c r="M66" s="394">
        <f t="shared" si="23"/>
        <v>0</v>
      </c>
      <c r="N66" s="19"/>
      <c r="O66" s="19"/>
      <c r="P66" s="19"/>
      <c r="Q66" s="19"/>
      <c r="R66" s="19"/>
      <c r="S66" s="19"/>
      <c r="T66" s="19"/>
      <c r="U66" s="19"/>
      <c r="V66" s="372"/>
      <c r="W66" s="372"/>
      <c r="X66" s="372"/>
      <c r="Y66" s="372"/>
      <c r="Z66" s="372"/>
      <c r="AA66" s="169">
        <v>6.62</v>
      </c>
      <c r="AB66" s="401">
        <v>3.3620000000000001</v>
      </c>
      <c r="AC66" s="102">
        <f t="shared" si="15"/>
        <v>0</v>
      </c>
      <c r="AD66" s="102">
        <f t="shared" si="16"/>
        <v>0</v>
      </c>
      <c r="AE66" s="102">
        <f t="shared" si="17"/>
        <v>0</v>
      </c>
      <c r="AF66" s="102">
        <f t="shared" si="18"/>
        <v>0</v>
      </c>
      <c r="AG66" s="102">
        <f t="shared" si="19"/>
        <v>0</v>
      </c>
      <c r="AH66" s="102">
        <f t="shared" si="20"/>
        <v>0</v>
      </c>
      <c r="AI66" s="102"/>
      <c r="AJ66" s="166">
        <f t="shared" si="25"/>
        <v>0</v>
      </c>
      <c r="AK66" s="378">
        <f t="shared" si="24"/>
        <v>0</v>
      </c>
      <c r="AL66" s="167">
        <f t="shared" si="21"/>
        <v>0</v>
      </c>
      <c r="AM66" s="92"/>
      <c r="AN66" s="92"/>
      <c r="AO66" s="92">
        <v>8</v>
      </c>
      <c r="AP66" s="92"/>
      <c r="AQ66" s="92"/>
      <c r="AR66" s="92"/>
      <c r="AS66" s="112">
        <f>$M66*1</f>
        <v>0</v>
      </c>
      <c r="AT66" s="112">
        <f>$M66*6</f>
        <v>0</v>
      </c>
      <c r="AU66" s="112">
        <f>$M66*1</f>
        <v>0</v>
      </c>
      <c r="AV66" s="112"/>
      <c r="AW66" s="112"/>
      <c r="AX66" s="112"/>
      <c r="AY66" s="112"/>
      <c r="AZ66" s="112"/>
      <c r="BA66" s="108"/>
      <c r="BB66" s="33"/>
      <c r="BC66" s="375"/>
      <c r="BD66" s="186">
        <v>21000007</v>
      </c>
      <c r="BE66" s="33"/>
      <c r="BF66" s="92">
        <f t="shared" si="29"/>
        <v>0</v>
      </c>
      <c r="BG66" s="92">
        <f t="shared" si="29"/>
        <v>0</v>
      </c>
      <c r="BH66" s="92">
        <f t="shared" si="29"/>
        <v>0</v>
      </c>
      <c r="BI66" s="92">
        <f t="shared" si="29"/>
        <v>0</v>
      </c>
      <c r="BJ66" s="92">
        <f t="shared" si="29"/>
        <v>0</v>
      </c>
      <c r="BK66" s="92">
        <f t="shared" si="29"/>
        <v>0</v>
      </c>
      <c r="BL66" s="33"/>
      <c r="BM66" s="33"/>
      <c r="BN66" s="33"/>
    </row>
    <row r="67" spans="1:66" ht="15.6">
      <c r="A67" s="515">
        <v>10067</v>
      </c>
      <c r="B67" s="514" t="s">
        <v>366</v>
      </c>
      <c r="C67" s="514" t="s">
        <v>46</v>
      </c>
      <c r="D67" s="363" t="s">
        <v>94</v>
      </c>
      <c r="E67" s="32">
        <f t="shared" si="28"/>
        <v>30</v>
      </c>
      <c r="F67" s="32"/>
      <c r="G67" s="96"/>
      <c r="H67" s="32">
        <v>30</v>
      </c>
      <c r="I67" s="32"/>
      <c r="J67" s="32"/>
      <c r="K67" s="32"/>
      <c r="L67" s="248">
        <v>213.3</v>
      </c>
      <c r="M67" s="394">
        <f t="shared" si="23"/>
        <v>0</v>
      </c>
      <c r="N67" s="19"/>
      <c r="O67" s="19"/>
      <c r="P67" s="19"/>
      <c r="Q67" s="19"/>
      <c r="R67" s="19"/>
      <c r="S67" s="19"/>
      <c r="T67" s="19"/>
      <c r="U67" s="19"/>
      <c r="V67" s="372"/>
      <c r="W67" s="372"/>
      <c r="X67" s="372"/>
      <c r="Y67" s="372"/>
      <c r="Z67" s="372"/>
      <c r="AA67" s="169">
        <v>12.648999999999999</v>
      </c>
      <c r="AB67" s="401">
        <v>6.5209999999999999</v>
      </c>
      <c r="AC67" s="102">
        <f t="shared" si="15"/>
        <v>0</v>
      </c>
      <c r="AD67" s="102">
        <f t="shared" si="16"/>
        <v>0</v>
      </c>
      <c r="AE67" s="102">
        <f t="shared" si="17"/>
        <v>0</v>
      </c>
      <c r="AF67" s="102">
        <f t="shared" si="18"/>
        <v>0</v>
      </c>
      <c r="AG67" s="102">
        <f t="shared" si="19"/>
        <v>0</v>
      </c>
      <c r="AH67" s="102">
        <f t="shared" si="20"/>
        <v>0</v>
      </c>
      <c r="AI67" s="102"/>
      <c r="AJ67" s="166">
        <f t="shared" si="25"/>
        <v>0</v>
      </c>
      <c r="AK67" s="378">
        <f t="shared" si="24"/>
        <v>0</v>
      </c>
      <c r="AL67" s="167">
        <f t="shared" si="21"/>
        <v>0</v>
      </c>
      <c r="AM67" s="379"/>
      <c r="AN67" s="379"/>
      <c r="AO67" s="379"/>
      <c r="AP67" s="379"/>
      <c r="AQ67" s="379">
        <v>30</v>
      </c>
      <c r="AR67" s="379"/>
      <c r="AS67" s="112">
        <f>$M67*5</f>
        <v>0</v>
      </c>
      <c r="AT67" s="112">
        <f>$M67*19</f>
        <v>0</v>
      </c>
      <c r="AU67" s="112">
        <f>$M67*5</f>
        <v>0</v>
      </c>
      <c r="AV67" s="112">
        <f>$M67*1</f>
        <v>0</v>
      </c>
      <c r="AW67" s="112"/>
      <c r="AX67" s="112"/>
      <c r="AY67" s="112"/>
      <c r="AZ67" s="112"/>
      <c r="BA67" s="108"/>
      <c r="BB67" s="33"/>
      <c r="BC67" s="375"/>
      <c r="BD67" s="186">
        <v>21000008</v>
      </c>
      <c r="BE67" s="33"/>
      <c r="BF67" s="92">
        <f t="shared" si="29"/>
        <v>0</v>
      </c>
      <c r="BG67" s="92">
        <f t="shared" si="29"/>
        <v>0</v>
      </c>
      <c r="BH67" s="92">
        <f t="shared" si="29"/>
        <v>0</v>
      </c>
      <c r="BI67" s="92">
        <f t="shared" si="29"/>
        <v>0</v>
      </c>
      <c r="BJ67" s="92">
        <f t="shared" si="29"/>
        <v>0</v>
      </c>
      <c r="BK67" s="92">
        <f t="shared" si="29"/>
        <v>0</v>
      </c>
      <c r="BL67" s="33"/>
      <c r="BM67" s="33"/>
      <c r="BN67" s="33"/>
    </row>
    <row r="68" spans="1:66" ht="15.6">
      <c r="A68" s="515">
        <v>10068</v>
      </c>
      <c r="B68" s="514" t="s">
        <v>367</v>
      </c>
      <c r="C68" s="514" t="s">
        <v>46</v>
      </c>
      <c r="D68" s="363" t="s">
        <v>94</v>
      </c>
      <c r="E68" s="32">
        <f t="shared" si="28"/>
        <v>25</v>
      </c>
      <c r="F68" s="32"/>
      <c r="G68" s="96"/>
      <c r="H68" s="32">
        <v>25</v>
      </c>
      <c r="I68" s="32"/>
      <c r="J68" s="32"/>
      <c r="K68" s="32"/>
      <c r="L68" s="248">
        <v>181.79999999999964</v>
      </c>
      <c r="M68" s="394">
        <f t="shared" si="23"/>
        <v>0</v>
      </c>
      <c r="N68" s="19"/>
      <c r="O68" s="19"/>
      <c r="P68" s="19"/>
      <c r="Q68" s="19"/>
      <c r="R68" s="19"/>
      <c r="S68" s="19"/>
      <c r="T68" s="19"/>
      <c r="U68" s="19"/>
      <c r="V68" s="372"/>
      <c r="W68" s="372"/>
      <c r="X68" s="372"/>
      <c r="Y68" s="372"/>
      <c r="Z68" s="372"/>
      <c r="AA68" s="169">
        <v>12.788</v>
      </c>
      <c r="AB68" s="401">
        <v>6.5970000000000004</v>
      </c>
      <c r="AC68" s="102">
        <f t="shared" si="15"/>
        <v>0</v>
      </c>
      <c r="AD68" s="102">
        <f t="shared" si="16"/>
        <v>0</v>
      </c>
      <c r="AE68" s="102">
        <f t="shared" si="17"/>
        <v>0</v>
      </c>
      <c r="AF68" s="102">
        <f t="shared" si="18"/>
        <v>0</v>
      </c>
      <c r="AG68" s="102">
        <f t="shared" si="19"/>
        <v>0</v>
      </c>
      <c r="AH68" s="102">
        <f t="shared" si="20"/>
        <v>0</v>
      </c>
      <c r="AI68" s="102"/>
      <c r="AJ68" s="166">
        <f t="shared" si="25"/>
        <v>0</v>
      </c>
      <c r="AK68" s="378">
        <f t="shared" si="24"/>
        <v>0</v>
      </c>
      <c r="AL68" s="167">
        <f t="shared" si="21"/>
        <v>0</v>
      </c>
      <c r="AM68" s="92"/>
      <c r="AN68" s="92"/>
      <c r="AO68" s="92"/>
      <c r="AP68" s="92"/>
      <c r="AQ68" s="92">
        <v>25</v>
      </c>
      <c r="AR68" s="92"/>
      <c r="AS68" s="112"/>
      <c r="AT68" s="112">
        <f>$M68*14</f>
        <v>0</v>
      </c>
      <c r="AU68" s="112">
        <f>$M68*8</f>
        <v>0</v>
      </c>
      <c r="AV68" s="112">
        <f>$M68*3</f>
        <v>0</v>
      </c>
      <c r="AW68" s="112"/>
      <c r="AX68" s="112"/>
      <c r="AY68" s="112"/>
      <c r="AZ68" s="112"/>
      <c r="BA68" s="108"/>
      <c r="BB68" s="33"/>
      <c r="BC68" s="375"/>
      <c r="BD68" s="186">
        <v>21000009</v>
      </c>
      <c r="BE68" s="33"/>
      <c r="BF68" s="92">
        <f t="shared" si="29"/>
        <v>0</v>
      </c>
      <c r="BG68" s="92">
        <f t="shared" si="29"/>
        <v>0</v>
      </c>
      <c r="BH68" s="92">
        <f t="shared" si="29"/>
        <v>0</v>
      </c>
      <c r="BI68" s="92">
        <f t="shared" si="29"/>
        <v>0</v>
      </c>
      <c r="BJ68" s="92">
        <f t="shared" si="29"/>
        <v>0</v>
      </c>
      <c r="BK68" s="92">
        <f t="shared" si="29"/>
        <v>0</v>
      </c>
      <c r="BL68" s="33"/>
      <c r="BM68" s="33"/>
      <c r="BN68" s="33"/>
    </row>
    <row r="69" spans="1:66" ht="15.6">
      <c r="A69" s="515">
        <v>10065</v>
      </c>
      <c r="B69" s="514" t="s">
        <v>368</v>
      </c>
      <c r="C69" s="514" t="s">
        <v>46</v>
      </c>
      <c r="D69" s="363" t="s">
        <v>94</v>
      </c>
      <c r="E69" s="32">
        <f t="shared" si="28"/>
        <v>14</v>
      </c>
      <c r="F69" s="32"/>
      <c r="G69" s="96"/>
      <c r="H69" s="32"/>
      <c r="I69" s="32">
        <v>14</v>
      </c>
      <c r="J69" s="32"/>
      <c r="K69" s="32"/>
      <c r="L69" s="248">
        <v>171.90360000000001</v>
      </c>
      <c r="M69" s="394">
        <f t="shared" si="23"/>
        <v>0</v>
      </c>
      <c r="N69" s="19"/>
      <c r="O69" s="19"/>
      <c r="P69" s="19"/>
      <c r="Q69" s="19"/>
      <c r="R69" s="19"/>
      <c r="S69" s="19"/>
      <c r="T69" s="19"/>
      <c r="U69" s="19"/>
      <c r="V69" s="372"/>
      <c r="W69" s="372"/>
      <c r="X69" s="372"/>
      <c r="Y69" s="372"/>
      <c r="Z69" s="372"/>
      <c r="AA69" s="169">
        <v>11.634</v>
      </c>
      <c r="AB69" s="401">
        <v>6.0869999999999997</v>
      </c>
      <c r="AC69" s="102">
        <f t="shared" ref="AC69:AC96" si="30">$M69*F69</f>
        <v>0</v>
      </c>
      <c r="AD69" s="102">
        <f t="shared" ref="AD69:AD96" si="31">$M69*G69</f>
        <v>0</v>
      </c>
      <c r="AE69" s="102">
        <f t="shared" ref="AE69:AE96" si="32">$M69*H69</f>
        <v>0</v>
      </c>
      <c r="AF69" s="102">
        <f t="shared" ref="AF69:AF96" si="33">$M69*I69</f>
        <v>0</v>
      </c>
      <c r="AG69" s="102">
        <f t="shared" ref="AG69:AG96" si="34">$M69*J69</f>
        <v>0</v>
      </c>
      <c r="AH69" s="102">
        <f t="shared" ref="AH69:AH96" si="35">$M69*K69</f>
        <v>0</v>
      </c>
      <c r="AI69" s="102"/>
      <c r="AJ69" s="166">
        <f t="shared" si="25"/>
        <v>0</v>
      </c>
      <c r="AK69" s="378">
        <f t="shared" si="24"/>
        <v>0</v>
      </c>
      <c r="AL69" s="167">
        <f t="shared" ref="AL69:AL100" si="36">M69*L69</f>
        <v>0</v>
      </c>
      <c r="AM69" s="92"/>
      <c r="AN69" s="92"/>
      <c r="AO69" s="92"/>
      <c r="AP69" s="92"/>
      <c r="AQ69" s="92">
        <v>14</v>
      </c>
      <c r="AR69" s="92"/>
      <c r="AS69" s="112"/>
      <c r="AT69" s="112">
        <f>$M69*4</f>
        <v>0</v>
      </c>
      <c r="AU69" s="112">
        <f>$M69*8</f>
        <v>0</v>
      </c>
      <c r="AV69" s="112">
        <f>$M69*2</f>
        <v>0</v>
      </c>
      <c r="AW69" s="112"/>
      <c r="AX69" s="112"/>
      <c r="AY69" s="112"/>
      <c r="AZ69" s="112"/>
      <c r="BA69" s="108"/>
      <c r="BB69" s="33"/>
      <c r="BC69" s="375"/>
      <c r="BD69" s="186">
        <v>21000010</v>
      </c>
      <c r="BE69" s="33"/>
      <c r="BF69" s="92">
        <f t="shared" si="29"/>
        <v>0</v>
      </c>
      <c r="BG69" s="92">
        <f t="shared" si="29"/>
        <v>0</v>
      </c>
      <c r="BH69" s="92">
        <f t="shared" si="29"/>
        <v>0</v>
      </c>
      <c r="BI69" s="92">
        <f t="shared" si="29"/>
        <v>0</v>
      </c>
      <c r="BJ69" s="92">
        <f t="shared" si="29"/>
        <v>0</v>
      </c>
      <c r="BK69" s="92">
        <f t="shared" si="29"/>
        <v>0</v>
      </c>
      <c r="BL69" s="33"/>
      <c r="BM69" s="33"/>
      <c r="BN69" s="33"/>
    </row>
    <row r="70" spans="1:66" ht="15.6">
      <c r="A70" s="515">
        <v>10066</v>
      </c>
      <c r="B70" s="514" t="s">
        <v>369</v>
      </c>
      <c r="C70" s="514" t="s">
        <v>46</v>
      </c>
      <c r="D70" s="363" t="s">
        <v>94</v>
      </c>
      <c r="E70" s="32">
        <f t="shared" si="28"/>
        <v>15</v>
      </c>
      <c r="F70" s="32"/>
      <c r="G70" s="96"/>
      <c r="H70" s="32"/>
      <c r="I70" s="32">
        <v>15</v>
      </c>
      <c r="J70" s="32"/>
      <c r="K70" s="32"/>
      <c r="L70" s="248">
        <v>173.69640000000001</v>
      </c>
      <c r="M70" s="394">
        <f t="shared" si="23"/>
        <v>0</v>
      </c>
      <c r="N70" s="19"/>
      <c r="O70" s="19"/>
      <c r="P70" s="19"/>
      <c r="Q70" s="19"/>
      <c r="R70" s="19"/>
      <c r="S70" s="19"/>
      <c r="T70" s="19"/>
      <c r="U70" s="19"/>
      <c r="V70" s="372"/>
      <c r="W70" s="372"/>
      <c r="X70" s="372"/>
      <c r="Y70" s="372"/>
      <c r="Z70" s="372"/>
      <c r="AA70" s="169">
        <v>11.583</v>
      </c>
      <c r="AB70" s="401">
        <v>6.0590000000000002</v>
      </c>
      <c r="AC70" s="102">
        <f t="shared" si="30"/>
        <v>0</v>
      </c>
      <c r="AD70" s="102">
        <f t="shared" si="31"/>
        <v>0</v>
      </c>
      <c r="AE70" s="102">
        <f t="shared" si="32"/>
        <v>0</v>
      </c>
      <c r="AF70" s="102">
        <f t="shared" si="33"/>
        <v>0</v>
      </c>
      <c r="AG70" s="102">
        <f t="shared" si="34"/>
        <v>0</v>
      </c>
      <c r="AH70" s="102">
        <f t="shared" si="35"/>
        <v>0</v>
      </c>
      <c r="AI70" s="102"/>
      <c r="AJ70" s="166">
        <f t="shared" si="25"/>
        <v>0</v>
      </c>
      <c r="AK70" s="378">
        <f t="shared" si="24"/>
        <v>0</v>
      </c>
      <c r="AL70" s="167">
        <f t="shared" si="36"/>
        <v>0</v>
      </c>
      <c r="AM70" s="92"/>
      <c r="AN70" s="92"/>
      <c r="AO70" s="92"/>
      <c r="AP70" s="92"/>
      <c r="AQ70" s="92">
        <v>15</v>
      </c>
      <c r="AR70" s="92"/>
      <c r="AS70" s="112"/>
      <c r="AT70" s="112">
        <f>$M70*5</f>
        <v>0</v>
      </c>
      <c r="AU70" s="112">
        <f>$M70*5</f>
        <v>0</v>
      </c>
      <c r="AV70" s="112">
        <f>$M70*5</f>
        <v>0</v>
      </c>
      <c r="AW70" s="112"/>
      <c r="AX70" s="112"/>
      <c r="AY70" s="112"/>
      <c r="AZ70" s="112"/>
      <c r="BA70" s="108"/>
      <c r="BB70" s="33"/>
      <c r="BC70" s="375"/>
      <c r="BD70" s="186">
        <v>21000011</v>
      </c>
      <c r="BE70" s="33"/>
      <c r="BF70" s="92">
        <f t="shared" si="29"/>
        <v>0</v>
      </c>
      <c r="BG70" s="92">
        <f t="shared" si="29"/>
        <v>0</v>
      </c>
      <c r="BH70" s="92">
        <f t="shared" si="29"/>
        <v>0</v>
      </c>
      <c r="BI70" s="92">
        <f t="shared" si="29"/>
        <v>0</v>
      </c>
      <c r="BJ70" s="92">
        <f t="shared" si="29"/>
        <v>0</v>
      </c>
      <c r="BK70" s="92">
        <f t="shared" si="29"/>
        <v>0</v>
      </c>
      <c r="BL70" s="33"/>
      <c r="BM70" s="33"/>
      <c r="BN70" s="33"/>
    </row>
    <row r="71" spans="1:66" ht="15.6">
      <c r="A71" s="515">
        <v>10063</v>
      </c>
      <c r="B71" s="514" t="s">
        <v>370</v>
      </c>
      <c r="C71" s="514" t="s">
        <v>46</v>
      </c>
      <c r="D71" s="363" t="s">
        <v>94</v>
      </c>
      <c r="E71" s="32">
        <f t="shared" si="28"/>
        <v>9</v>
      </c>
      <c r="F71" s="32"/>
      <c r="G71" s="96"/>
      <c r="H71" s="32"/>
      <c r="I71" s="32"/>
      <c r="J71" s="32">
        <v>9</v>
      </c>
      <c r="K71" s="32"/>
      <c r="L71" s="248">
        <v>146.69640000000001</v>
      </c>
      <c r="M71" s="394">
        <f t="shared" si="23"/>
        <v>0</v>
      </c>
      <c r="N71" s="19"/>
      <c r="O71" s="19"/>
      <c r="P71" s="19"/>
      <c r="Q71" s="19"/>
      <c r="R71" s="19"/>
      <c r="S71" s="19"/>
      <c r="T71" s="19"/>
      <c r="U71" s="19"/>
      <c r="V71" s="372"/>
      <c r="W71" s="372"/>
      <c r="X71" s="372"/>
      <c r="Y71" s="372"/>
      <c r="Z71" s="372"/>
      <c r="AA71" s="169">
        <v>10.438000000000001</v>
      </c>
      <c r="AB71" s="401">
        <v>5.4370000000000003</v>
      </c>
      <c r="AC71" s="102">
        <f t="shared" si="30"/>
        <v>0</v>
      </c>
      <c r="AD71" s="102">
        <f t="shared" si="31"/>
        <v>0</v>
      </c>
      <c r="AE71" s="102">
        <f t="shared" si="32"/>
        <v>0</v>
      </c>
      <c r="AF71" s="102">
        <f t="shared" si="33"/>
        <v>0</v>
      </c>
      <c r="AG71" s="102">
        <f t="shared" si="34"/>
        <v>0</v>
      </c>
      <c r="AH71" s="102">
        <f t="shared" si="35"/>
        <v>0</v>
      </c>
      <c r="AI71" s="102"/>
      <c r="AJ71" s="166">
        <f t="shared" si="25"/>
        <v>0</v>
      </c>
      <c r="AK71" s="378">
        <f t="shared" si="24"/>
        <v>0</v>
      </c>
      <c r="AL71" s="167">
        <f t="shared" si="36"/>
        <v>0</v>
      </c>
      <c r="AM71" s="92"/>
      <c r="AN71" s="92"/>
      <c r="AO71" s="92"/>
      <c r="AP71" s="92"/>
      <c r="AQ71" s="92">
        <v>9</v>
      </c>
      <c r="AR71" s="92"/>
      <c r="AS71" s="112"/>
      <c r="AT71" s="112">
        <f>$M71*3</f>
        <v>0</v>
      </c>
      <c r="AU71" s="112">
        <f>$M71*1</f>
        <v>0</v>
      </c>
      <c r="AV71" s="112">
        <f>$M71*4</f>
        <v>0</v>
      </c>
      <c r="AW71" s="112">
        <f>$M71*1</f>
        <v>0</v>
      </c>
      <c r="AX71" s="112"/>
      <c r="AY71" s="112"/>
      <c r="AZ71" s="112"/>
      <c r="BA71" s="108"/>
      <c r="BB71" s="33"/>
      <c r="BC71" s="375"/>
      <c r="BD71" s="186">
        <v>21000012</v>
      </c>
      <c r="BE71" s="33"/>
      <c r="BF71" s="92">
        <f t="shared" si="29"/>
        <v>0</v>
      </c>
      <c r="BG71" s="92">
        <f t="shared" si="29"/>
        <v>0</v>
      </c>
      <c r="BH71" s="92">
        <f t="shared" si="29"/>
        <v>0</v>
      </c>
      <c r="BI71" s="92">
        <f t="shared" si="29"/>
        <v>0</v>
      </c>
      <c r="BJ71" s="92">
        <f t="shared" si="29"/>
        <v>0</v>
      </c>
      <c r="BK71" s="92">
        <f t="shared" si="29"/>
        <v>0</v>
      </c>
      <c r="BL71" s="33"/>
      <c r="BM71" s="33"/>
      <c r="BN71" s="33"/>
    </row>
    <row r="72" spans="1:66" ht="15.6">
      <c r="A72" s="515">
        <v>10064</v>
      </c>
      <c r="B72" s="514" t="s">
        <v>371</v>
      </c>
      <c r="C72" s="514" t="s">
        <v>46</v>
      </c>
      <c r="D72" s="363" t="s">
        <v>94</v>
      </c>
      <c r="E72" s="32">
        <f t="shared" si="28"/>
        <v>10</v>
      </c>
      <c r="F72" s="32"/>
      <c r="G72" s="96"/>
      <c r="H72" s="32"/>
      <c r="I72" s="32"/>
      <c r="J72" s="32">
        <v>10</v>
      </c>
      <c r="K72" s="32"/>
      <c r="L72" s="248">
        <v>191.70000000000002</v>
      </c>
      <c r="M72" s="394">
        <f t="shared" si="23"/>
        <v>0</v>
      </c>
      <c r="N72" s="19"/>
      <c r="O72" s="19"/>
      <c r="P72" s="19"/>
      <c r="Q72" s="19"/>
      <c r="R72" s="19"/>
      <c r="S72" s="19"/>
      <c r="T72" s="19"/>
      <c r="U72" s="19"/>
      <c r="V72" s="372"/>
      <c r="W72" s="372"/>
      <c r="X72" s="372"/>
      <c r="Y72" s="372"/>
      <c r="Z72" s="372"/>
      <c r="AA72" s="169">
        <v>14.036</v>
      </c>
      <c r="AB72" s="401">
        <v>7.2750000000000004</v>
      </c>
      <c r="AC72" s="102">
        <f t="shared" si="30"/>
        <v>0</v>
      </c>
      <c r="AD72" s="102">
        <f t="shared" si="31"/>
        <v>0</v>
      </c>
      <c r="AE72" s="102">
        <f t="shared" si="32"/>
        <v>0</v>
      </c>
      <c r="AF72" s="102">
        <f t="shared" si="33"/>
        <v>0</v>
      </c>
      <c r="AG72" s="102">
        <f t="shared" si="34"/>
        <v>0</v>
      </c>
      <c r="AH72" s="102">
        <f t="shared" si="35"/>
        <v>0</v>
      </c>
      <c r="AI72" s="102"/>
      <c r="AJ72" s="166">
        <f t="shared" si="25"/>
        <v>0</v>
      </c>
      <c r="AK72" s="378">
        <f t="shared" si="24"/>
        <v>0</v>
      </c>
      <c r="AL72" s="167">
        <f t="shared" si="36"/>
        <v>0</v>
      </c>
      <c r="AM72" s="92"/>
      <c r="AN72" s="92"/>
      <c r="AO72" s="92"/>
      <c r="AP72" s="92"/>
      <c r="AQ72" s="92">
        <v>10</v>
      </c>
      <c r="AR72" s="92"/>
      <c r="AS72" s="112"/>
      <c r="AT72" s="112">
        <f>$M72*3</f>
        <v>0</v>
      </c>
      <c r="AU72" s="112">
        <f>$M72*2</f>
        <v>0</v>
      </c>
      <c r="AV72" s="112">
        <f>$M72*5</f>
        <v>0</v>
      </c>
      <c r="AW72" s="112"/>
      <c r="AX72" s="112"/>
      <c r="AY72" s="112"/>
      <c r="AZ72" s="112"/>
      <c r="BA72" s="108"/>
      <c r="BB72" s="33"/>
      <c r="BC72" s="375"/>
      <c r="BD72" s="186">
        <v>21000013</v>
      </c>
      <c r="BE72" s="33"/>
      <c r="BF72" s="92">
        <f t="shared" si="29"/>
        <v>0</v>
      </c>
      <c r="BG72" s="92">
        <f t="shared" si="29"/>
        <v>0</v>
      </c>
      <c r="BH72" s="92">
        <f t="shared" si="29"/>
        <v>0</v>
      </c>
      <c r="BI72" s="92">
        <f t="shared" si="29"/>
        <v>0</v>
      </c>
      <c r="BJ72" s="92">
        <f t="shared" si="29"/>
        <v>0</v>
      </c>
      <c r="BK72" s="92">
        <f t="shared" si="29"/>
        <v>0</v>
      </c>
      <c r="BL72" s="33"/>
      <c r="BM72" s="33"/>
      <c r="BN72" s="33"/>
    </row>
    <row r="73" spans="1:66" ht="15.6">
      <c r="A73" s="515">
        <v>10059</v>
      </c>
      <c r="B73" s="514" t="s">
        <v>372</v>
      </c>
      <c r="C73" s="514" t="s">
        <v>46</v>
      </c>
      <c r="D73" s="363" t="s">
        <v>94</v>
      </c>
      <c r="E73" s="32">
        <f t="shared" si="28"/>
        <v>4</v>
      </c>
      <c r="F73" s="32"/>
      <c r="G73" s="96"/>
      <c r="H73" s="32"/>
      <c r="I73" s="32"/>
      <c r="J73" s="32"/>
      <c r="K73" s="32">
        <v>4</v>
      </c>
      <c r="L73" s="248">
        <v>100.79640000000001</v>
      </c>
      <c r="M73" s="394">
        <f t="shared" si="23"/>
        <v>0</v>
      </c>
      <c r="N73" s="19"/>
      <c r="O73" s="19"/>
      <c r="P73" s="19"/>
      <c r="Q73" s="19"/>
      <c r="R73" s="19"/>
      <c r="S73" s="19"/>
      <c r="T73" s="19"/>
      <c r="U73" s="19"/>
      <c r="V73" s="372"/>
      <c r="W73" s="372"/>
      <c r="X73" s="372"/>
      <c r="Y73" s="372"/>
      <c r="Z73" s="372"/>
      <c r="AA73" s="169">
        <v>7.4429999999999996</v>
      </c>
      <c r="AB73" s="401">
        <v>3.8090000000000002</v>
      </c>
      <c r="AC73" s="102">
        <f t="shared" si="30"/>
        <v>0</v>
      </c>
      <c r="AD73" s="102">
        <f t="shared" si="31"/>
        <v>0</v>
      </c>
      <c r="AE73" s="102">
        <f t="shared" si="32"/>
        <v>0</v>
      </c>
      <c r="AF73" s="102">
        <f t="shared" si="33"/>
        <v>0</v>
      </c>
      <c r="AG73" s="102">
        <f t="shared" si="34"/>
        <v>0</v>
      </c>
      <c r="AH73" s="102">
        <f t="shared" si="35"/>
        <v>0</v>
      </c>
      <c r="AI73" s="102"/>
      <c r="AJ73" s="166">
        <f t="shared" si="25"/>
        <v>0</v>
      </c>
      <c r="AK73" s="378">
        <f t="shared" si="24"/>
        <v>0</v>
      </c>
      <c r="AL73" s="167">
        <f t="shared" si="36"/>
        <v>0</v>
      </c>
      <c r="AM73" s="92"/>
      <c r="AN73" s="92"/>
      <c r="AO73" s="92"/>
      <c r="AP73" s="92"/>
      <c r="AQ73" s="92">
        <v>4</v>
      </c>
      <c r="AR73" s="92"/>
      <c r="AS73" s="112"/>
      <c r="AT73" s="112">
        <f>$M73*1</f>
        <v>0</v>
      </c>
      <c r="AU73" s="112">
        <f>$M73*1</f>
        <v>0</v>
      </c>
      <c r="AV73" s="112">
        <f>$M73*1</f>
        <v>0</v>
      </c>
      <c r="AW73" s="112">
        <f>$M73*1</f>
        <v>0</v>
      </c>
      <c r="AX73" s="112"/>
      <c r="AY73" s="108"/>
      <c r="AZ73" s="112"/>
      <c r="BA73" s="108"/>
      <c r="BB73" s="33"/>
      <c r="BC73" s="375"/>
      <c r="BD73" s="186">
        <v>21000014</v>
      </c>
      <c r="BE73" s="33"/>
      <c r="BF73" s="92">
        <f t="shared" si="29"/>
        <v>0</v>
      </c>
      <c r="BG73" s="92">
        <f t="shared" si="29"/>
        <v>0</v>
      </c>
      <c r="BH73" s="92">
        <f t="shared" si="29"/>
        <v>0</v>
      </c>
      <c r="BI73" s="92">
        <f t="shared" si="29"/>
        <v>0</v>
      </c>
      <c r="BJ73" s="92">
        <f t="shared" si="29"/>
        <v>0</v>
      </c>
      <c r="BK73" s="92">
        <f t="shared" si="29"/>
        <v>0</v>
      </c>
      <c r="BL73" s="33"/>
      <c r="BM73" s="33"/>
      <c r="BN73" s="33"/>
    </row>
    <row r="74" spans="1:66" ht="15.6">
      <c r="A74" s="515">
        <v>10060</v>
      </c>
      <c r="B74" s="514" t="s">
        <v>373</v>
      </c>
      <c r="C74" s="514" t="s">
        <v>46</v>
      </c>
      <c r="D74" s="363" t="s">
        <v>94</v>
      </c>
      <c r="E74" s="32">
        <f t="shared" si="28"/>
        <v>4</v>
      </c>
      <c r="F74" s="32"/>
      <c r="G74" s="96"/>
      <c r="H74" s="32"/>
      <c r="I74" s="32"/>
      <c r="J74" s="32"/>
      <c r="K74" s="32">
        <v>4</v>
      </c>
      <c r="L74" s="248">
        <v>119.69640000000001</v>
      </c>
      <c r="M74" s="394">
        <f t="shared" si="23"/>
        <v>0</v>
      </c>
      <c r="N74" s="19"/>
      <c r="O74" s="19"/>
      <c r="P74" s="19"/>
      <c r="Q74" s="19"/>
      <c r="R74" s="19"/>
      <c r="S74" s="19"/>
      <c r="T74" s="19"/>
      <c r="U74" s="19"/>
      <c r="V74" s="372"/>
      <c r="W74" s="372"/>
      <c r="X74" s="372"/>
      <c r="Y74" s="372"/>
      <c r="Z74" s="372"/>
      <c r="AA74" s="169">
        <v>8.8629999999999995</v>
      </c>
      <c r="AB74" s="401">
        <v>4.5810000000000004</v>
      </c>
      <c r="AC74" s="102">
        <f t="shared" si="30"/>
        <v>0</v>
      </c>
      <c r="AD74" s="102">
        <f t="shared" si="31"/>
        <v>0</v>
      </c>
      <c r="AE74" s="102">
        <f t="shared" si="32"/>
        <v>0</v>
      </c>
      <c r="AF74" s="102">
        <f t="shared" si="33"/>
        <v>0</v>
      </c>
      <c r="AG74" s="102">
        <f t="shared" si="34"/>
        <v>0</v>
      </c>
      <c r="AH74" s="102">
        <f t="shared" si="35"/>
        <v>0</v>
      </c>
      <c r="AI74" s="102"/>
      <c r="AJ74" s="166">
        <f t="shared" si="25"/>
        <v>0</v>
      </c>
      <c r="AK74" s="378">
        <f t="shared" si="24"/>
        <v>0</v>
      </c>
      <c r="AL74" s="167">
        <f t="shared" si="36"/>
        <v>0</v>
      </c>
      <c r="AM74" s="92"/>
      <c r="AN74" s="92"/>
      <c r="AO74" s="92"/>
      <c r="AP74" s="92"/>
      <c r="AQ74" s="92">
        <v>4</v>
      </c>
      <c r="AR74" s="92"/>
      <c r="AS74" s="112"/>
      <c r="AT74" s="112">
        <f>$M74*1</f>
        <v>0</v>
      </c>
      <c r="AU74" s="112"/>
      <c r="AV74" s="112">
        <f>$M74*2</f>
        <v>0</v>
      </c>
      <c r="AW74" s="112">
        <f>$M74*1</f>
        <v>0</v>
      </c>
      <c r="AX74" s="112"/>
      <c r="AY74" s="108"/>
      <c r="AZ74" s="112"/>
      <c r="BA74" s="108"/>
      <c r="BB74" s="33"/>
      <c r="BC74" s="375"/>
      <c r="BD74" s="186">
        <v>21000015</v>
      </c>
      <c r="BE74" s="33"/>
      <c r="BF74" s="92">
        <f t="shared" si="29"/>
        <v>0</v>
      </c>
      <c r="BG74" s="92">
        <f t="shared" si="29"/>
        <v>0</v>
      </c>
      <c r="BH74" s="92">
        <f t="shared" si="29"/>
        <v>0</v>
      </c>
      <c r="BI74" s="92">
        <f t="shared" si="29"/>
        <v>0</v>
      </c>
      <c r="BJ74" s="92">
        <f t="shared" si="29"/>
        <v>0</v>
      </c>
      <c r="BK74" s="92">
        <f t="shared" si="29"/>
        <v>0</v>
      </c>
      <c r="BL74" s="33"/>
      <c r="BM74" s="33"/>
      <c r="BN74" s="33"/>
    </row>
    <row r="75" spans="1:66" ht="15.6">
      <c r="A75" s="515">
        <v>10061</v>
      </c>
      <c r="B75" s="514" t="s">
        <v>374</v>
      </c>
      <c r="C75" s="514" t="s">
        <v>46</v>
      </c>
      <c r="D75" s="363" t="s">
        <v>94</v>
      </c>
      <c r="E75" s="32">
        <f t="shared" si="28"/>
        <v>4</v>
      </c>
      <c r="F75" s="32"/>
      <c r="G75" s="96"/>
      <c r="H75" s="32"/>
      <c r="I75" s="32"/>
      <c r="J75" s="32"/>
      <c r="K75" s="32">
        <v>4</v>
      </c>
      <c r="L75" s="248">
        <v>114.29640000000001</v>
      </c>
      <c r="M75" s="394">
        <f t="shared" si="23"/>
        <v>0</v>
      </c>
      <c r="N75" s="19"/>
      <c r="O75" s="19"/>
      <c r="P75" s="19"/>
      <c r="Q75" s="19"/>
      <c r="R75" s="19"/>
      <c r="S75" s="19"/>
      <c r="T75" s="19"/>
      <c r="U75" s="19"/>
      <c r="V75" s="372"/>
      <c r="W75" s="372"/>
      <c r="X75" s="372"/>
      <c r="Y75" s="372"/>
      <c r="Z75" s="372"/>
      <c r="AA75" s="169">
        <v>8.4450000000000003</v>
      </c>
      <c r="AB75" s="401">
        <v>4.3540000000000001</v>
      </c>
      <c r="AC75" s="102">
        <f t="shared" si="30"/>
        <v>0</v>
      </c>
      <c r="AD75" s="102">
        <f t="shared" si="31"/>
        <v>0</v>
      </c>
      <c r="AE75" s="102">
        <f t="shared" si="32"/>
        <v>0</v>
      </c>
      <c r="AF75" s="102">
        <f t="shared" si="33"/>
        <v>0</v>
      </c>
      <c r="AG75" s="102">
        <f t="shared" si="34"/>
        <v>0</v>
      </c>
      <c r="AH75" s="102">
        <f t="shared" si="35"/>
        <v>0</v>
      </c>
      <c r="AI75" s="102"/>
      <c r="AJ75" s="166">
        <f t="shared" si="25"/>
        <v>0</v>
      </c>
      <c r="AK75" s="378">
        <f t="shared" si="24"/>
        <v>0</v>
      </c>
      <c r="AL75" s="167">
        <f t="shared" si="36"/>
        <v>0</v>
      </c>
      <c r="AM75" s="92"/>
      <c r="AN75" s="92"/>
      <c r="AO75" s="92"/>
      <c r="AP75" s="92"/>
      <c r="AQ75" s="92">
        <v>4</v>
      </c>
      <c r="AR75" s="92"/>
      <c r="AS75" s="112"/>
      <c r="AT75" s="112"/>
      <c r="AU75" s="112"/>
      <c r="AV75" s="112">
        <f>$M75*3</f>
        <v>0</v>
      </c>
      <c r="AW75" s="112"/>
      <c r="AX75" s="112">
        <f>$M75*1</f>
        <v>0</v>
      </c>
      <c r="AY75" s="108"/>
      <c r="AZ75" s="112"/>
      <c r="BA75" s="108"/>
      <c r="BB75" s="33"/>
      <c r="BC75" s="375"/>
      <c r="BD75" s="186">
        <v>21000016</v>
      </c>
      <c r="BE75" s="33"/>
      <c r="BF75" s="92">
        <f t="shared" si="29"/>
        <v>0</v>
      </c>
      <c r="BG75" s="92">
        <f t="shared" si="29"/>
        <v>0</v>
      </c>
      <c r="BH75" s="92">
        <f t="shared" si="29"/>
        <v>0</v>
      </c>
      <c r="BI75" s="92">
        <f t="shared" si="29"/>
        <v>0</v>
      </c>
      <c r="BJ75" s="92">
        <f t="shared" si="29"/>
        <v>0</v>
      </c>
      <c r="BK75" s="92">
        <f t="shared" si="29"/>
        <v>0</v>
      </c>
      <c r="BL75" s="33"/>
      <c r="BM75" s="33"/>
      <c r="BN75" s="33"/>
    </row>
    <row r="76" spans="1:66" ht="15.6">
      <c r="A76" s="515">
        <v>10062</v>
      </c>
      <c r="B76" s="514" t="s">
        <v>375</v>
      </c>
      <c r="C76" s="514" t="s">
        <v>46</v>
      </c>
      <c r="D76" s="363" t="s">
        <v>94</v>
      </c>
      <c r="E76" s="32">
        <f t="shared" si="28"/>
        <v>4</v>
      </c>
      <c r="F76" s="32"/>
      <c r="G76" s="96"/>
      <c r="H76" s="32"/>
      <c r="I76" s="32"/>
      <c r="J76" s="32"/>
      <c r="K76" s="32">
        <v>4</v>
      </c>
      <c r="L76" s="248">
        <v>126.00360000000001</v>
      </c>
      <c r="M76" s="394">
        <f t="shared" si="23"/>
        <v>0</v>
      </c>
      <c r="N76" s="19"/>
      <c r="O76" s="19"/>
      <c r="P76" s="19"/>
      <c r="Q76" s="19"/>
      <c r="R76" s="19"/>
      <c r="S76" s="19"/>
      <c r="T76" s="19"/>
      <c r="U76" s="19"/>
      <c r="V76" s="372"/>
      <c r="W76" s="372"/>
      <c r="X76" s="372"/>
      <c r="Y76" s="372"/>
      <c r="Z76" s="372"/>
      <c r="AA76" s="169">
        <v>9.3140000000000001</v>
      </c>
      <c r="AB76" s="401">
        <v>4.8259999999999996</v>
      </c>
      <c r="AC76" s="102">
        <f t="shared" si="30"/>
        <v>0</v>
      </c>
      <c r="AD76" s="102">
        <f t="shared" si="31"/>
        <v>0</v>
      </c>
      <c r="AE76" s="102">
        <f t="shared" si="32"/>
        <v>0</v>
      </c>
      <c r="AF76" s="102">
        <f t="shared" si="33"/>
        <v>0</v>
      </c>
      <c r="AG76" s="102">
        <f t="shared" si="34"/>
        <v>0</v>
      </c>
      <c r="AH76" s="102">
        <f t="shared" si="35"/>
        <v>0</v>
      </c>
      <c r="AI76" s="102"/>
      <c r="AJ76" s="166">
        <f t="shared" si="25"/>
        <v>0</v>
      </c>
      <c r="AK76" s="378">
        <f t="shared" si="24"/>
        <v>0</v>
      </c>
      <c r="AL76" s="167">
        <f t="shared" si="36"/>
        <v>0</v>
      </c>
      <c r="AM76" s="92"/>
      <c r="AN76" s="92"/>
      <c r="AO76" s="92"/>
      <c r="AP76" s="92"/>
      <c r="AQ76" s="92">
        <v>4</v>
      </c>
      <c r="AR76" s="92"/>
      <c r="AS76" s="112"/>
      <c r="AT76" s="112">
        <f>$M76*2</f>
        <v>0</v>
      </c>
      <c r="AU76" s="112"/>
      <c r="AV76" s="112">
        <f>$M76*1</f>
        <v>0</v>
      </c>
      <c r="AW76" s="112"/>
      <c r="AX76" s="112">
        <f>$M76*1</f>
        <v>0</v>
      </c>
      <c r="AY76" s="108"/>
      <c r="AZ76" s="112"/>
      <c r="BA76" s="108"/>
      <c r="BB76" s="33"/>
      <c r="BC76" s="375"/>
      <c r="BD76" s="186">
        <v>21000017</v>
      </c>
      <c r="BE76" s="33"/>
      <c r="BF76" s="92">
        <f t="shared" si="29"/>
        <v>0</v>
      </c>
      <c r="BG76" s="92">
        <f t="shared" si="29"/>
        <v>0</v>
      </c>
      <c r="BH76" s="92">
        <f t="shared" si="29"/>
        <v>0</v>
      </c>
      <c r="BI76" s="92">
        <f t="shared" si="29"/>
        <v>0</v>
      </c>
      <c r="BJ76" s="92">
        <f t="shared" si="29"/>
        <v>0</v>
      </c>
      <c r="BK76" s="92">
        <f t="shared" si="29"/>
        <v>0</v>
      </c>
      <c r="BL76" s="33"/>
      <c r="BM76" s="33"/>
      <c r="BN76" s="33"/>
    </row>
    <row r="77" spans="1:66" ht="15.6">
      <c r="A77" s="515">
        <v>10069</v>
      </c>
      <c r="B77" s="514" t="s">
        <v>376</v>
      </c>
      <c r="C77" s="514" t="s">
        <v>292</v>
      </c>
      <c r="D77" s="363" t="s">
        <v>94</v>
      </c>
      <c r="E77" s="32">
        <f t="shared" si="28"/>
        <v>9</v>
      </c>
      <c r="F77" s="32"/>
      <c r="G77" s="96"/>
      <c r="H77" s="32"/>
      <c r="I77" s="32">
        <v>9</v>
      </c>
      <c r="J77" s="32"/>
      <c r="K77" s="32"/>
      <c r="L77" s="248">
        <v>113.4</v>
      </c>
      <c r="M77" s="394">
        <f t="shared" si="23"/>
        <v>0</v>
      </c>
      <c r="N77" s="19"/>
      <c r="O77" s="19"/>
      <c r="P77" s="19"/>
      <c r="Q77" s="19"/>
      <c r="R77" s="19"/>
      <c r="S77" s="19"/>
      <c r="T77" s="19"/>
      <c r="U77" s="19"/>
      <c r="V77" s="372"/>
      <c r="W77" s="372"/>
      <c r="X77" s="372"/>
      <c r="Y77" s="372"/>
      <c r="Z77" s="372"/>
      <c r="AA77" s="169">
        <v>7.8380000000000001</v>
      </c>
      <c r="AB77" s="401">
        <v>4.024</v>
      </c>
      <c r="AC77" s="102">
        <f t="shared" si="30"/>
        <v>0</v>
      </c>
      <c r="AD77" s="102">
        <f t="shared" si="31"/>
        <v>0</v>
      </c>
      <c r="AE77" s="102">
        <f t="shared" si="32"/>
        <v>0</v>
      </c>
      <c r="AF77" s="102">
        <f t="shared" si="33"/>
        <v>0</v>
      </c>
      <c r="AG77" s="102">
        <f t="shared" si="34"/>
        <v>0</v>
      </c>
      <c r="AH77" s="102">
        <f t="shared" si="35"/>
        <v>0</v>
      </c>
      <c r="AI77" s="102"/>
      <c r="AJ77" s="166">
        <f t="shared" si="25"/>
        <v>0</v>
      </c>
      <c r="AK77" s="378">
        <f t="shared" si="24"/>
        <v>0</v>
      </c>
      <c r="AL77" s="167">
        <f t="shared" si="36"/>
        <v>0</v>
      </c>
      <c r="AM77" s="92"/>
      <c r="AN77" s="92"/>
      <c r="AO77" s="92"/>
      <c r="AP77" s="92">
        <v>9</v>
      </c>
      <c r="AQ77" s="92"/>
      <c r="AR77" s="92"/>
      <c r="AS77" s="112">
        <f>$M77*1</f>
        <v>0</v>
      </c>
      <c r="AT77" s="112">
        <f>$M77*4</f>
        <v>0</v>
      </c>
      <c r="AU77" s="112">
        <f>$M77*4</f>
        <v>0</v>
      </c>
      <c r="AV77" s="112"/>
      <c r="AW77" s="112"/>
      <c r="AX77" s="112"/>
      <c r="AY77" s="112"/>
      <c r="AZ77" s="112"/>
      <c r="BA77" s="108"/>
      <c r="BB77" s="33"/>
      <c r="BC77" s="375"/>
      <c r="BD77" s="186">
        <v>21000018</v>
      </c>
      <c r="BE77" s="33"/>
      <c r="BF77" s="92">
        <f t="shared" si="29"/>
        <v>0</v>
      </c>
      <c r="BG77" s="92">
        <f t="shared" si="29"/>
        <v>0</v>
      </c>
      <c r="BH77" s="92">
        <f t="shared" si="29"/>
        <v>0</v>
      </c>
      <c r="BI77" s="92">
        <f t="shared" si="29"/>
        <v>0</v>
      </c>
      <c r="BJ77" s="92">
        <f t="shared" si="29"/>
        <v>0</v>
      </c>
      <c r="BK77" s="92">
        <f t="shared" si="29"/>
        <v>0</v>
      </c>
      <c r="BL77" s="33"/>
      <c r="BM77" s="33"/>
      <c r="BN77" s="33"/>
    </row>
    <row r="78" spans="1:66" ht="15.6">
      <c r="A78" s="515">
        <v>10070</v>
      </c>
      <c r="B78" s="514" t="s">
        <v>377</v>
      </c>
      <c r="C78" s="514" t="s">
        <v>292</v>
      </c>
      <c r="D78" s="363" t="s">
        <v>94</v>
      </c>
      <c r="E78" s="32">
        <f t="shared" si="28"/>
        <v>21</v>
      </c>
      <c r="F78" s="32"/>
      <c r="G78" s="96"/>
      <c r="H78" s="32">
        <v>21</v>
      </c>
      <c r="I78" s="32"/>
      <c r="J78" s="32"/>
      <c r="K78" s="32"/>
      <c r="L78" s="248">
        <v>141.29640000000003</v>
      </c>
      <c r="M78" s="394">
        <f t="shared" si="23"/>
        <v>0</v>
      </c>
      <c r="N78" s="19"/>
      <c r="O78" s="19"/>
      <c r="P78" s="19"/>
      <c r="Q78" s="19"/>
      <c r="R78" s="19"/>
      <c r="S78" s="19"/>
      <c r="T78" s="19"/>
      <c r="U78" s="19"/>
      <c r="V78" s="372"/>
      <c r="W78" s="372"/>
      <c r="X78" s="372"/>
      <c r="Y78" s="372"/>
      <c r="Z78" s="372"/>
      <c r="AA78" s="169">
        <v>8.7080000000000002</v>
      </c>
      <c r="AB78" s="401">
        <v>4.4969999999999999</v>
      </c>
      <c r="AC78" s="102">
        <f t="shared" si="30"/>
        <v>0</v>
      </c>
      <c r="AD78" s="102">
        <f t="shared" si="31"/>
        <v>0</v>
      </c>
      <c r="AE78" s="102">
        <f t="shared" si="32"/>
        <v>0</v>
      </c>
      <c r="AF78" s="102">
        <f t="shared" si="33"/>
        <v>0</v>
      </c>
      <c r="AG78" s="102">
        <f t="shared" si="34"/>
        <v>0</v>
      </c>
      <c r="AH78" s="102">
        <f t="shared" si="35"/>
        <v>0</v>
      </c>
      <c r="AI78" s="102"/>
      <c r="AJ78" s="166">
        <f t="shared" si="25"/>
        <v>0</v>
      </c>
      <c r="AK78" s="378">
        <f t="shared" si="24"/>
        <v>0</v>
      </c>
      <c r="AL78" s="167">
        <f t="shared" si="36"/>
        <v>0</v>
      </c>
      <c r="AM78" s="92"/>
      <c r="AN78" s="92"/>
      <c r="AO78" s="92"/>
      <c r="AP78" s="92">
        <v>21</v>
      </c>
      <c r="AQ78" s="92"/>
      <c r="AR78" s="92"/>
      <c r="AS78" s="112">
        <f>$M78*5</f>
        <v>0</v>
      </c>
      <c r="AT78" s="112">
        <f>$M78*11</f>
        <v>0</v>
      </c>
      <c r="AU78" s="112">
        <f>$M78*5</f>
        <v>0</v>
      </c>
      <c r="AV78" s="112"/>
      <c r="AW78" s="112"/>
      <c r="AX78" s="112"/>
      <c r="AY78" s="112"/>
      <c r="AZ78" s="112"/>
      <c r="BA78" s="108"/>
      <c r="BB78" s="33"/>
      <c r="BC78" s="375"/>
      <c r="BD78" s="186">
        <v>21000019</v>
      </c>
      <c r="BE78" s="33"/>
      <c r="BF78" s="92">
        <f t="shared" si="29"/>
        <v>0</v>
      </c>
      <c r="BG78" s="92">
        <f t="shared" si="29"/>
        <v>0</v>
      </c>
      <c r="BH78" s="92">
        <f t="shared" si="29"/>
        <v>0</v>
      </c>
      <c r="BI78" s="92">
        <f t="shared" si="29"/>
        <v>0</v>
      </c>
      <c r="BJ78" s="92">
        <f t="shared" si="29"/>
        <v>0</v>
      </c>
      <c r="BK78" s="92">
        <f t="shared" si="29"/>
        <v>0</v>
      </c>
      <c r="BL78" s="33"/>
      <c r="BM78" s="33"/>
      <c r="BN78" s="33"/>
    </row>
    <row r="79" spans="1:66" ht="15.6">
      <c r="A79" s="515">
        <v>10071</v>
      </c>
      <c r="B79" s="514" t="s">
        <v>378</v>
      </c>
      <c r="C79" s="514" t="s">
        <v>292</v>
      </c>
      <c r="D79" s="363" t="s">
        <v>94</v>
      </c>
      <c r="E79" s="32">
        <f t="shared" si="28"/>
        <v>22</v>
      </c>
      <c r="F79" s="32"/>
      <c r="G79" s="96"/>
      <c r="H79" s="32">
        <v>22</v>
      </c>
      <c r="I79" s="32"/>
      <c r="J79" s="32"/>
      <c r="K79" s="32"/>
      <c r="L79" s="248">
        <v>161.1036</v>
      </c>
      <c r="M79" s="394">
        <f t="shared" si="23"/>
        <v>0</v>
      </c>
      <c r="N79" s="19"/>
      <c r="O79" s="19"/>
      <c r="P79" s="19"/>
      <c r="Q79" s="19"/>
      <c r="R79" s="19"/>
      <c r="S79" s="19"/>
      <c r="T79" s="19"/>
      <c r="U79" s="19"/>
      <c r="V79" s="372"/>
      <c r="W79" s="372"/>
      <c r="X79" s="372"/>
      <c r="Y79" s="372"/>
      <c r="Z79" s="372"/>
      <c r="AA79" s="169">
        <v>9.8219999999999992</v>
      </c>
      <c r="AB79" s="401">
        <v>5.1020000000000003</v>
      </c>
      <c r="AC79" s="102">
        <f t="shared" si="30"/>
        <v>0</v>
      </c>
      <c r="AD79" s="102">
        <f t="shared" si="31"/>
        <v>0</v>
      </c>
      <c r="AE79" s="102">
        <f t="shared" si="32"/>
        <v>0</v>
      </c>
      <c r="AF79" s="102">
        <f t="shared" si="33"/>
        <v>0</v>
      </c>
      <c r="AG79" s="102">
        <f t="shared" si="34"/>
        <v>0</v>
      </c>
      <c r="AH79" s="102">
        <f t="shared" si="35"/>
        <v>0</v>
      </c>
      <c r="AI79" s="102"/>
      <c r="AJ79" s="166">
        <f t="shared" si="25"/>
        <v>0</v>
      </c>
      <c r="AK79" s="378">
        <f t="shared" si="24"/>
        <v>0</v>
      </c>
      <c r="AL79" s="167">
        <f t="shared" si="36"/>
        <v>0</v>
      </c>
      <c r="AM79" s="92"/>
      <c r="AN79" s="92"/>
      <c r="AO79" s="92"/>
      <c r="AP79" s="92">
        <v>22</v>
      </c>
      <c r="AQ79" s="92"/>
      <c r="AR79" s="92"/>
      <c r="AS79" s="112">
        <f>$M79*8</f>
        <v>0</v>
      </c>
      <c r="AT79" s="112">
        <f>$M79*12</f>
        <v>0</v>
      </c>
      <c r="AU79" s="112">
        <f>$M79*2</f>
        <v>0</v>
      </c>
      <c r="AV79" s="112"/>
      <c r="AW79" s="112"/>
      <c r="AX79" s="112"/>
      <c r="AY79" s="112"/>
      <c r="AZ79" s="112"/>
      <c r="BA79" s="108"/>
      <c r="BB79" s="33"/>
      <c r="BC79" s="375"/>
      <c r="BD79" s="186">
        <v>21000020</v>
      </c>
      <c r="BE79" s="33"/>
      <c r="BF79" s="92">
        <f t="shared" si="29"/>
        <v>0</v>
      </c>
      <c r="BG79" s="92">
        <f t="shared" si="29"/>
        <v>0</v>
      </c>
      <c r="BH79" s="92">
        <f t="shared" si="29"/>
        <v>0</v>
      </c>
      <c r="BI79" s="92">
        <f t="shared" si="29"/>
        <v>0</v>
      </c>
      <c r="BJ79" s="92">
        <f t="shared" si="29"/>
        <v>0</v>
      </c>
      <c r="BK79" s="92">
        <f t="shared" si="29"/>
        <v>0</v>
      </c>
      <c r="BL79" s="33"/>
      <c r="BM79" s="33"/>
      <c r="BN79" s="33"/>
    </row>
    <row r="80" spans="1:66" ht="15.6">
      <c r="A80" s="513">
        <v>10072</v>
      </c>
      <c r="B80" s="514" t="s">
        <v>379</v>
      </c>
      <c r="C80" s="514" t="s">
        <v>292</v>
      </c>
      <c r="D80" s="363" t="s">
        <v>94</v>
      </c>
      <c r="E80" s="32">
        <f t="shared" si="28"/>
        <v>20</v>
      </c>
      <c r="F80" s="32"/>
      <c r="G80" s="96"/>
      <c r="H80" s="96">
        <v>20</v>
      </c>
      <c r="I80" s="96"/>
      <c r="J80" s="96"/>
      <c r="K80" s="96"/>
      <c r="L80" s="248">
        <v>127.79640000000001</v>
      </c>
      <c r="M80" s="394">
        <f t="shared" si="23"/>
        <v>0</v>
      </c>
      <c r="N80" s="19"/>
      <c r="O80" s="19"/>
      <c r="P80" s="19"/>
      <c r="Q80" s="19"/>
      <c r="R80" s="19"/>
      <c r="S80" s="19"/>
      <c r="T80" s="19"/>
      <c r="U80" s="19"/>
      <c r="V80" s="372"/>
      <c r="W80" s="372"/>
      <c r="X80" s="372"/>
      <c r="Y80" s="372"/>
      <c r="Z80" s="372"/>
      <c r="AA80" s="170">
        <v>7.2549999999999999</v>
      </c>
      <c r="AB80" s="400">
        <v>3.7069999999999999</v>
      </c>
      <c r="AC80" s="102">
        <f t="shared" si="30"/>
        <v>0</v>
      </c>
      <c r="AD80" s="102">
        <f t="shared" si="31"/>
        <v>0</v>
      </c>
      <c r="AE80" s="102">
        <f t="shared" si="32"/>
        <v>0</v>
      </c>
      <c r="AF80" s="102">
        <f t="shared" si="33"/>
        <v>0</v>
      </c>
      <c r="AG80" s="102">
        <f t="shared" si="34"/>
        <v>0</v>
      </c>
      <c r="AH80" s="102">
        <f t="shared" si="35"/>
        <v>0</v>
      </c>
      <c r="AI80" s="102"/>
      <c r="AJ80" s="166">
        <f t="shared" si="25"/>
        <v>0</v>
      </c>
      <c r="AK80" s="378">
        <f t="shared" si="24"/>
        <v>0</v>
      </c>
      <c r="AL80" s="167">
        <f t="shared" si="36"/>
        <v>0</v>
      </c>
      <c r="AM80" s="92"/>
      <c r="AN80" s="92"/>
      <c r="AO80" s="92"/>
      <c r="AP80" s="92">
        <v>20</v>
      </c>
      <c r="AQ80" s="92"/>
      <c r="AR80" s="92"/>
      <c r="AS80" s="112">
        <f>$M80*9</f>
        <v>0</v>
      </c>
      <c r="AT80" s="112">
        <f>$M80*10</f>
        <v>0</v>
      </c>
      <c r="AU80" s="112">
        <f>$M80*1</f>
        <v>0</v>
      </c>
      <c r="AV80" s="112"/>
      <c r="AW80" s="112"/>
      <c r="AX80" s="112"/>
      <c r="AY80" s="112"/>
      <c r="AZ80" s="112"/>
      <c r="BA80" s="108"/>
      <c r="BB80" s="33"/>
      <c r="BC80" s="375"/>
      <c r="BD80" s="186">
        <v>21000021</v>
      </c>
      <c r="BE80" s="33"/>
      <c r="BF80" s="92">
        <f t="shared" si="29"/>
        <v>0</v>
      </c>
      <c r="BG80" s="92">
        <f t="shared" si="29"/>
        <v>0</v>
      </c>
      <c r="BH80" s="92">
        <f t="shared" si="29"/>
        <v>0</v>
      </c>
      <c r="BI80" s="92">
        <f t="shared" si="29"/>
        <v>0</v>
      </c>
      <c r="BJ80" s="92">
        <f t="shared" si="29"/>
        <v>0</v>
      </c>
      <c r="BK80" s="92">
        <f t="shared" si="29"/>
        <v>0</v>
      </c>
      <c r="BL80" s="33"/>
      <c r="BM80" s="33"/>
      <c r="BN80" s="33"/>
    </row>
    <row r="81" spans="1:66" ht="15.6">
      <c r="A81" s="513">
        <v>10073</v>
      </c>
      <c r="B81" s="514" t="s">
        <v>380</v>
      </c>
      <c r="C81" s="514" t="s">
        <v>292</v>
      </c>
      <c r="D81" s="363" t="s">
        <v>94</v>
      </c>
      <c r="E81" s="32">
        <f t="shared" si="28"/>
        <v>21</v>
      </c>
      <c r="F81" s="32"/>
      <c r="G81" s="96"/>
      <c r="H81" s="96">
        <v>21</v>
      </c>
      <c r="I81" s="96"/>
      <c r="J81" s="96"/>
      <c r="K81" s="96"/>
      <c r="L81" s="248">
        <v>150.30359999999999</v>
      </c>
      <c r="M81" s="394">
        <f t="shared" si="23"/>
        <v>0</v>
      </c>
      <c r="N81" s="19"/>
      <c r="O81" s="19"/>
      <c r="P81" s="19"/>
      <c r="Q81" s="19"/>
      <c r="R81" s="19"/>
      <c r="S81" s="19"/>
      <c r="T81" s="19"/>
      <c r="U81" s="19"/>
      <c r="V81" s="372"/>
      <c r="W81" s="372"/>
      <c r="X81" s="372"/>
      <c r="Y81" s="372"/>
      <c r="Z81" s="372"/>
      <c r="AA81" s="170">
        <v>8.8889999999999993</v>
      </c>
      <c r="AB81" s="400">
        <v>4.5949999999999998</v>
      </c>
      <c r="AC81" s="102">
        <f t="shared" si="30"/>
        <v>0</v>
      </c>
      <c r="AD81" s="102">
        <f t="shared" si="31"/>
        <v>0</v>
      </c>
      <c r="AE81" s="102">
        <f t="shared" si="32"/>
        <v>0</v>
      </c>
      <c r="AF81" s="102">
        <f t="shared" si="33"/>
        <v>0</v>
      </c>
      <c r="AG81" s="102">
        <f t="shared" si="34"/>
        <v>0</v>
      </c>
      <c r="AH81" s="102">
        <f t="shared" si="35"/>
        <v>0</v>
      </c>
      <c r="AI81" s="102"/>
      <c r="AJ81" s="166">
        <f t="shared" si="25"/>
        <v>0</v>
      </c>
      <c r="AK81" s="378">
        <f t="shared" si="24"/>
        <v>0</v>
      </c>
      <c r="AL81" s="167">
        <f t="shared" si="36"/>
        <v>0</v>
      </c>
      <c r="AM81" s="379"/>
      <c r="AN81" s="379"/>
      <c r="AO81" s="379"/>
      <c r="AP81" s="379">
        <v>21</v>
      </c>
      <c r="AQ81" s="379"/>
      <c r="AR81" s="379"/>
      <c r="AS81" s="112">
        <f>$M81*9</f>
        <v>0</v>
      </c>
      <c r="AT81" s="112">
        <f>$M81*11</f>
        <v>0</v>
      </c>
      <c r="AU81" s="112">
        <f>$M81*1</f>
        <v>0</v>
      </c>
      <c r="AV81" s="112"/>
      <c r="AW81" s="112"/>
      <c r="AX81" s="112"/>
      <c r="AY81" s="112"/>
      <c r="AZ81" s="112"/>
      <c r="BA81" s="108"/>
      <c r="BB81" s="33"/>
      <c r="BC81" s="375"/>
      <c r="BD81" s="186">
        <v>21000022</v>
      </c>
      <c r="BE81" s="33"/>
      <c r="BF81" s="92">
        <f t="shared" si="29"/>
        <v>0</v>
      </c>
      <c r="BG81" s="92">
        <f t="shared" si="29"/>
        <v>0</v>
      </c>
      <c r="BH81" s="92">
        <f t="shared" si="29"/>
        <v>0</v>
      </c>
      <c r="BI81" s="92">
        <f t="shared" si="29"/>
        <v>0</v>
      </c>
      <c r="BJ81" s="92">
        <f t="shared" si="29"/>
        <v>0</v>
      </c>
      <c r="BK81" s="92">
        <f t="shared" si="29"/>
        <v>0</v>
      </c>
      <c r="BL81" s="33"/>
      <c r="BM81" s="33"/>
      <c r="BN81" s="33"/>
    </row>
    <row r="82" spans="1:66" ht="15.6">
      <c r="A82" s="513">
        <v>10074</v>
      </c>
      <c r="B82" s="514" t="s">
        <v>381</v>
      </c>
      <c r="C82" s="514" t="s">
        <v>382</v>
      </c>
      <c r="D82" s="363" t="s">
        <v>94</v>
      </c>
      <c r="E82" s="32">
        <f t="shared" si="28"/>
        <v>7</v>
      </c>
      <c r="F82" s="32"/>
      <c r="G82" s="96"/>
      <c r="H82" s="96"/>
      <c r="I82" s="96"/>
      <c r="J82" s="96"/>
      <c r="K82" s="96">
        <v>7</v>
      </c>
      <c r="L82" s="248">
        <v>211.49640000000002</v>
      </c>
      <c r="M82" s="394">
        <f t="shared" si="23"/>
        <v>0</v>
      </c>
      <c r="N82" s="19"/>
      <c r="O82" s="19"/>
      <c r="P82" s="19"/>
      <c r="Q82" s="19"/>
      <c r="R82" s="19"/>
      <c r="S82" s="19"/>
      <c r="T82" s="19"/>
      <c r="U82" s="19"/>
      <c r="V82" s="372"/>
      <c r="W82" s="372"/>
      <c r="X82" s="372"/>
      <c r="Y82" s="372"/>
      <c r="Z82" s="372"/>
      <c r="AA82" s="170">
        <v>15.486000000000001</v>
      </c>
      <c r="AB82" s="400">
        <v>8.0630000000000006</v>
      </c>
      <c r="AC82" s="102">
        <f t="shared" si="30"/>
        <v>0</v>
      </c>
      <c r="AD82" s="102">
        <f t="shared" si="31"/>
        <v>0</v>
      </c>
      <c r="AE82" s="102">
        <f t="shared" si="32"/>
        <v>0</v>
      </c>
      <c r="AF82" s="102">
        <f t="shared" si="33"/>
        <v>0</v>
      </c>
      <c r="AG82" s="102">
        <f t="shared" si="34"/>
        <v>0</v>
      </c>
      <c r="AH82" s="102">
        <f t="shared" si="35"/>
        <v>0</v>
      </c>
      <c r="AI82" s="102"/>
      <c r="AJ82" s="166">
        <f t="shared" si="25"/>
        <v>0</v>
      </c>
      <c r="AK82" s="378">
        <f t="shared" si="24"/>
        <v>0</v>
      </c>
      <c r="AL82" s="167">
        <f t="shared" si="36"/>
        <v>0</v>
      </c>
      <c r="AM82" s="92"/>
      <c r="AN82" s="92">
        <v>7</v>
      </c>
      <c r="AO82" s="92"/>
      <c r="AP82" s="92"/>
      <c r="AQ82" s="92"/>
      <c r="AR82" s="92"/>
      <c r="AS82" s="112"/>
      <c r="AT82" s="112">
        <f>$M82*1</f>
        <v>0</v>
      </c>
      <c r="AU82" s="112"/>
      <c r="AV82" s="112">
        <f>$M82*5</f>
        <v>0</v>
      </c>
      <c r="AW82" s="112"/>
      <c r="AX82" s="112">
        <f>$M82*1</f>
        <v>0</v>
      </c>
      <c r="AY82" s="112"/>
      <c r="AZ82" s="112"/>
      <c r="BA82" s="108"/>
      <c r="BB82" s="33"/>
      <c r="BC82" s="375"/>
      <c r="BD82" s="186">
        <v>21000023</v>
      </c>
      <c r="BE82" s="33"/>
      <c r="BF82" s="92">
        <f t="shared" si="29"/>
        <v>0</v>
      </c>
      <c r="BG82" s="92">
        <f t="shared" si="29"/>
        <v>0</v>
      </c>
      <c r="BH82" s="92">
        <f t="shared" si="29"/>
        <v>0</v>
      </c>
      <c r="BI82" s="92">
        <f t="shared" si="29"/>
        <v>0</v>
      </c>
      <c r="BJ82" s="92">
        <f t="shared" si="29"/>
        <v>0</v>
      </c>
      <c r="BK82" s="92">
        <f t="shared" si="29"/>
        <v>0</v>
      </c>
      <c r="BL82" s="33"/>
      <c r="BM82" s="33"/>
      <c r="BN82" s="33"/>
    </row>
    <row r="83" spans="1:66" ht="15.6">
      <c r="A83" s="513">
        <v>10075</v>
      </c>
      <c r="B83" s="514" t="s">
        <v>383</v>
      </c>
      <c r="C83" s="514" t="s">
        <v>382</v>
      </c>
      <c r="D83" s="363" t="s">
        <v>94</v>
      </c>
      <c r="E83" s="32">
        <f t="shared" si="28"/>
        <v>7</v>
      </c>
      <c r="F83" s="32"/>
      <c r="G83" s="96"/>
      <c r="H83" s="96"/>
      <c r="I83" s="96"/>
      <c r="J83" s="96"/>
      <c r="K83" s="96">
        <v>7</v>
      </c>
      <c r="L83" s="248">
        <v>192.59640000000002</v>
      </c>
      <c r="M83" s="394">
        <f t="shared" si="23"/>
        <v>0</v>
      </c>
      <c r="N83" s="19"/>
      <c r="O83" s="19"/>
      <c r="P83" s="19"/>
      <c r="Q83" s="19"/>
      <c r="R83" s="19"/>
      <c r="S83" s="19"/>
      <c r="T83" s="19"/>
      <c r="U83" s="19"/>
      <c r="V83" s="372"/>
      <c r="W83" s="372"/>
      <c r="X83" s="372"/>
      <c r="Y83" s="372"/>
      <c r="Z83" s="372"/>
      <c r="AA83" s="170">
        <v>14.032</v>
      </c>
      <c r="AB83" s="400">
        <v>7.2370000000000001</v>
      </c>
      <c r="AC83" s="102">
        <f t="shared" si="30"/>
        <v>0</v>
      </c>
      <c r="AD83" s="102">
        <f t="shared" si="31"/>
        <v>0</v>
      </c>
      <c r="AE83" s="102">
        <f t="shared" si="32"/>
        <v>0</v>
      </c>
      <c r="AF83" s="102">
        <f t="shared" si="33"/>
        <v>0</v>
      </c>
      <c r="AG83" s="102">
        <f t="shared" si="34"/>
        <v>0</v>
      </c>
      <c r="AH83" s="102">
        <f t="shared" si="35"/>
        <v>0</v>
      </c>
      <c r="AI83" s="102"/>
      <c r="AJ83" s="166">
        <f t="shared" si="25"/>
        <v>0</v>
      </c>
      <c r="AK83" s="378">
        <f t="shared" si="24"/>
        <v>0</v>
      </c>
      <c r="AL83" s="167">
        <f t="shared" si="36"/>
        <v>0</v>
      </c>
      <c r="AM83" s="92"/>
      <c r="AN83" s="92">
        <v>7</v>
      </c>
      <c r="AO83" s="92"/>
      <c r="AP83" s="92"/>
      <c r="AQ83" s="92"/>
      <c r="AR83" s="92"/>
      <c r="AS83" s="112"/>
      <c r="AT83" s="112">
        <f>$M83*4</f>
        <v>0</v>
      </c>
      <c r="AU83" s="112">
        <f>$M83*1</f>
        <v>0</v>
      </c>
      <c r="AV83" s="112">
        <f>$M83*2</f>
        <v>0</v>
      </c>
      <c r="AW83" s="112"/>
      <c r="AX83" s="112"/>
      <c r="AY83" s="112"/>
      <c r="AZ83" s="112"/>
      <c r="BA83" s="108"/>
      <c r="BB83" s="33"/>
      <c r="BC83" s="375"/>
      <c r="BD83" s="186">
        <v>21000024</v>
      </c>
      <c r="BE83" s="33"/>
      <c r="BF83" s="92">
        <f t="shared" si="29"/>
        <v>0</v>
      </c>
      <c r="BG83" s="92">
        <f t="shared" si="29"/>
        <v>0</v>
      </c>
      <c r="BH83" s="92">
        <f t="shared" si="29"/>
        <v>0</v>
      </c>
      <c r="BI83" s="92">
        <f t="shared" si="29"/>
        <v>0</v>
      </c>
      <c r="BJ83" s="92">
        <f t="shared" si="29"/>
        <v>0</v>
      </c>
      <c r="BK83" s="92">
        <f t="shared" si="29"/>
        <v>0</v>
      </c>
      <c r="BL83" s="33"/>
      <c r="BM83" s="33"/>
      <c r="BN83" s="33"/>
    </row>
    <row r="84" spans="1:66" ht="15.6">
      <c r="A84" s="515">
        <v>10076</v>
      </c>
      <c r="B84" s="514" t="s">
        <v>384</v>
      </c>
      <c r="C84" s="514" t="s">
        <v>382</v>
      </c>
      <c r="D84" s="363" t="s">
        <v>94</v>
      </c>
      <c r="E84" s="32">
        <f t="shared" si="28"/>
        <v>7</v>
      </c>
      <c r="F84" s="32"/>
      <c r="G84" s="96"/>
      <c r="H84" s="32"/>
      <c r="I84" s="32"/>
      <c r="J84" s="32"/>
      <c r="K84" s="32">
        <v>7</v>
      </c>
      <c r="L84" s="248">
        <v>229.50000000000003</v>
      </c>
      <c r="M84" s="394">
        <f t="shared" ref="M84:M99" si="37">SUM(N84:Z84)</f>
        <v>0</v>
      </c>
      <c r="N84" s="19"/>
      <c r="O84" s="19"/>
      <c r="P84" s="19"/>
      <c r="Q84" s="19"/>
      <c r="R84" s="19"/>
      <c r="S84" s="19"/>
      <c r="T84" s="19"/>
      <c r="U84" s="19"/>
      <c r="V84" s="372"/>
      <c r="W84" s="372"/>
      <c r="X84" s="372"/>
      <c r="Y84" s="372"/>
      <c r="Z84" s="372"/>
      <c r="AA84" s="169">
        <v>16.831</v>
      </c>
      <c r="AB84" s="401">
        <v>8.7940000000000005</v>
      </c>
      <c r="AC84" s="102">
        <f t="shared" si="30"/>
        <v>0</v>
      </c>
      <c r="AD84" s="102">
        <f t="shared" si="31"/>
        <v>0</v>
      </c>
      <c r="AE84" s="102">
        <f t="shared" si="32"/>
        <v>0</v>
      </c>
      <c r="AF84" s="102">
        <f t="shared" si="33"/>
        <v>0</v>
      </c>
      <c r="AG84" s="102">
        <f t="shared" si="34"/>
        <v>0</v>
      </c>
      <c r="AH84" s="102">
        <f t="shared" si="35"/>
        <v>0</v>
      </c>
      <c r="AI84" s="102"/>
      <c r="AJ84" s="166">
        <f t="shared" si="25"/>
        <v>0</v>
      </c>
      <c r="AK84" s="378">
        <f t="shared" si="24"/>
        <v>0</v>
      </c>
      <c r="AL84" s="167">
        <f t="shared" si="36"/>
        <v>0</v>
      </c>
      <c r="AM84" s="92"/>
      <c r="AN84" s="92">
        <v>7</v>
      </c>
      <c r="AO84" s="92"/>
      <c r="AP84" s="92"/>
      <c r="AQ84" s="92"/>
      <c r="AR84" s="92"/>
      <c r="AS84" s="112"/>
      <c r="AT84" s="112">
        <f>$M84*1</f>
        <v>0</v>
      </c>
      <c r="AU84" s="112">
        <f>$M84*1</f>
        <v>0</v>
      </c>
      <c r="AV84" s="112">
        <f>$M84*5</f>
        <v>0</v>
      </c>
      <c r="AW84" s="112"/>
      <c r="AX84" s="112"/>
      <c r="AY84" s="112"/>
      <c r="AZ84" s="112"/>
      <c r="BA84" s="108"/>
      <c r="BB84" s="33"/>
      <c r="BC84" s="375"/>
      <c r="BD84" s="186">
        <v>21000025</v>
      </c>
      <c r="BE84" s="33"/>
      <c r="BF84" s="92">
        <f t="shared" si="29"/>
        <v>0</v>
      </c>
      <c r="BG84" s="92">
        <f t="shared" si="29"/>
        <v>0</v>
      </c>
      <c r="BH84" s="92">
        <f t="shared" si="29"/>
        <v>0</v>
      </c>
      <c r="BI84" s="92">
        <f t="shared" si="29"/>
        <v>0</v>
      </c>
      <c r="BJ84" s="92">
        <f t="shared" si="29"/>
        <v>0</v>
      </c>
      <c r="BK84" s="92">
        <f t="shared" si="29"/>
        <v>0</v>
      </c>
      <c r="BL84" s="33"/>
      <c r="BM84" s="33"/>
      <c r="BN84" s="33"/>
    </row>
    <row r="85" spans="1:66" ht="15.6">
      <c r="A85" s="515">
        <v>10077</v>
      </c>
      <c r="B85" s="514" t="s">
        <v>385</v>
      </c>
      <c r="C85" s="514" t="s">
        <v>382</v>
      </c>
      <c r="D85" s="363" t="s">
        <v>94</v>
      </c>
      <c r="E85" s="32">
        <f t="shared" si="28"/>
        <v>6</v>
      </c>
      <c r="F85" s="32"/>
      <c r="G85" s="96"/>
      <c r="H85" s="32"/>
      <c r="I85" s="32"/>
      <c r="J85" s="32"/>
      <c r="K85" s="32">
        <v>6</v>
      </c>
      <c r="L85" s="248">
        <v>191.70000000000002</v>
      </c>
      <c r="M85" s="394">
        <f t="shared" si="37"/>
        <v>0</v>
      </c>
      <c r="N85" s="19"/>
      <c r="O85" s="19"/>
      <c r="P85" s="19"/>
      <c r="Q85" s="19"/>
      <c r="R85" s="19"/>
      <c r="S85" s="19"/>
      <c r="T85" s="19"/>
      <c r="U85" s="19"/>
      <c r="V85" s="372"/>
      <c r="W85" s="372"/>
      <c r="X85" s="372"/>
      <c r="Y85" s="372"/>
      <c r="Z85" s="372"/>
      <c r="AA85" s="169">
        <v>14.191000000000001</v>
      </c>
      <c r="AB85" s="401">
        <v>7.359</v>
      </c>
      <c r="AC85" s="102">
        <f t="shared" si="30"/>
        <v>0</v>
      </c>
      <c r="AD85" s="102">
        <f t="shared" si="31"/>
        <v>0</v>
      </c>
      <c r="AE85" s="102">
        <f t="shared" si="32"/>
        <v>0</v>
      </c>
      <c r="AF85" s="102">
        <f t="shared" si="33"/>
        <v>0</v>
      </c>
      <c r="AG85" s="102">
        <f t="shared" si="34"/>
        <v>0</v>
      </c>
      <c r="AH85" s="102">
        <f t="shared" si="35"/>
        <v>0</v>
      </c>
      <c r="AI85" s="102"/>
      <c r="AJ85" s="166">
        <f t="shared" si="25"/>
        <v>0</v>
      </c>
      <c r="AK85" s="378">
        <f t="shared" ref="AK85:AK100" si="38">AB85*M85</f>
        <v>0</v>
      </c>
      <c r="AL85" s="167">
        <f t="shared" si="36"/>
        <v>0</v>
      </c>
      <c r="AM85" s="92"/>
      <c r="AN85" s="92">
        <v>6</v>
      </c>
      <c r="AO85" s="92"/>
      <c r="AP85" s="92"/>
      <c r="AQ85" s="92"/>
      <c r="AR85" s="92"/>
      <c r="AS85" s="112">
        <f>$M85*1</f>
        <v>0</v>
      </c>
      <c r="AT85" s="112">
        <f>$M85*1</f>
        <v>0</v>
      </c>
      <c r="AU85" s="112"/>
      <c r="AV85" s="112">
        <f>$M85*1</f>
        <v>0</v>
      </c>
      <c r="AW85" s="112">
        <f>$M85*3</f>
        <v>0</v>
      </c>
      <c r="AX85" s="112"/>
      <c r="AY85" s="112"/>
      <c r="AZ85" s="112"/>
      <c r="BA85" s="108"/>
      <c r="BB85" s="33"/>
      <c r="BC85" s="375"/>
      <c r="BD85" s="186">
        <v>21000026</v>
      </c>
      <c r="BE85" s="33"/>
      <c r="BF85" s="92">
        <f t="shared" si="29"/>
        <v>0</v>
      </c>
      <c r="BG85" s="92">
        <f t="shared" si="29"/>
        <v>0</v>
      </c>
      <c r="BH85" s="92">
        <f t="shared" si="29"/>
        <v>0</v>
      </c>
      <c r="BI85" s="92">
        <f t="shared" si="29"/>
        <v>0</v>
      </c>
      <c r="BJ85" s="92">
        <f t="shared" si="29"/>
        <v>0</v>
      </c>
      <c r="BK85" s="92">
        <f t="shared" si="29"/>
        <v>0</v>
      </c>
      <c r="BL85" s="33"/>
      <c r="BM85" s="33"/>
      <c r="BN85" s="33"/>
    </row>
    <row r="86" spans="1:66" ht="15.6">
      <c r="A86" s="515">
        <v>10078</v>
      </c>
      <c r="B86" s="514" t="s">
        <v>386</v>
      </c>
      <c r="C86" s="514" t="s">
        <v>382</v>
      </c>
      <c r="D86" s="363" t="s">
        <v>94</v>
      </c>
      <c r="E86" s="32">
        <f t="shared" si="28"/>
        <v>6</v>
      </c>
      <c r="F86" s="32"/>
      <c r="G86" s="96"/>
      <c r="H86" s="32"/>
      <c r="I86" s="32"/>
      <c r="J86" s="32"/>
      <c r="K86" s="32">
        <v>6</v>
      </c>
      <c r="L86" s="248">
        <v>192.59640000000002</v>
      </c>
      <c r="M86" s="394">
        <f t="shared" si="37"/>
        <v>0</v>
      </c>
      <c r="N86" s="19"/>
      <c r="O86" s="19"/>
      <c r="P86" s="19"/>
      <c r="Q86" s="19"/>
      <c r="R86" s="19"/>
      <c r="S86" s="19"/>
      <c r="T86" s="19"/>
      <c r="U86" s="19"/>
      <c r="V86" s="372"/>
      <c r="W86" s="372"/>
      <c r="X86" s="372"/>
      <c r="Y86" s="372"/>
      <c r="Z86" s="372"/>
      <c r="AA86" s="169">
        <v>14.211</v>
      </c>
      <c r="AB86" s="401">
        <v>7.37</v>
      </c>
      <c r="AC86" s="102">
        <f t="shared" si="30"/>
        <v>0</v>
      </c>
      <c r="AD86" s="102">
        <f t="shared" si="31"/>
        <v>0</v>
      </c>
      <c r="AE86" s="102">
        <f t="shared" si="32"/>
        <v>0</v>
      </c>
      <c r="AF86" s="102">
        <f t="shared" si="33"/>
        <v>0</v>
      </c>
      <c r="AG86" s="102">
        <f t="shared" si="34"/>
        <v>0</v>
      </c>
      <c r="AH86" s="102">
        <f t="shared" si="35"/>
        <v>0</v>
      </c>
      <c r="AI86" s="102"/>
      <c r="AJ86" s="166">
        <f t="shared" si="25"/>
        <v>0</v>
      </c>
      <c r="AK86" s="378">
        <f t="shared" si="38"/>
        <v>0</v>
      </c>
      <c r="AL86" s="167">
        <f t="shared" si="36"/>
        <v>0</v>
      </c>
      <c r="AM86" s="92"/>
      <c r="AN86" s="92">
        <v>6</v>
      </c>
      <c r="AO86" s="92"/>
      <c r="AP86" s="92"/>
      <c r="AQ86" s="92"/>
      <c r="AR86" s="92"/>
      <c r="AS86" s="112"/>
      <c r="AT86" s="112">
        <f>$M86*5</f>
        <v>0</v>
      </c>
      <c r="AU86" s="112">
        <f>$M86*1</f>
        <v>0</v>
      </c>
      <c r="AV86" s="112"/>
      <c r="AW86" s="112"/>
      <c r="AX86" s="112"/>
      <c r="AY86" s="112"/>
      <c r="AZ86" s="112"/>
      <c r="BA86" s="108"/>
      <c r="BB86" s="33"/>
      <c r="BC86" s="375"/>
      <c r="BD86" s="186">
        <v>21000027</v>
      </c>
      <c r="BE86" s="33"/>
      <c r="BF86" s="92">
        <f t="shared" si="29"/>
        <v>0</v>
      </c>
      <c r="BG86" s="92">
        <f t="shared" si="29"/>
        <v>0</v>
      </c>
      <c r="BH86" s="92">
        <f t="shared" si="29"/>
        <v>0</v>
      </c>
      <c r="BI86" s="92">
        <f t="shared" si="29"/>
        <v>0</v>
      </c>
      <c r="BJ86" s="92">
        <f t="shared" si="29"/>
        <v>0</v>
      </c>
      <c r="BK86" s="92">
        <f t="shared" si="29"/>
        <v>0</v>
      </c>
      <c r="BL86" s="33"/>
      <c r="BM86" s="33"/>
      <c r="BN86" s="33"/>
    </row>
    <row r="87" spans="1:66" ht="15.6">
      <c r="A87" s="515">
        <v>10079</v>
      </c>
      <c r="B87" s="514" t="s">
        <v>387</v>
      </c>
      <c r="C87" s="514" t="s">
        <v>43</v>
      </c>
      <c r="D87" s="363" t="s">
        <v>94</v>
      </c>
      <c r="E87" s="32">
        <f t="shared" si="28"/>
        <v>9</v>
      </c>
      <c r="F87" s="32"/>
      <c r="G87" s="96"/>
      <c r="H87" s="32"/>
      <c r="I87" s="32"/>
      <c r="J87" s="32">
        <v>9</v>
      </c>
      <c r="K87" s="32"/>
      <c r="L87" s="248">
        <v>157.49640000000002</v>
      </c>
      <c r="M87" s="394">
        <f t="shared" si="37"/>
        <v>0</v>
      </c>
      <c r="N87" s="19"/>
      <c r="O87" s="19"/>
      <c r="P87" s="19"/>
      <c r="Q87" s="19"/>
      <c r="R87" s="19"/>
      <c r="S87" s="19"/>
      <c r="T87" s="19"/>
      <c r="U87" s="19"/>
      <c r="V87" s="372"/>
      <c r="W87" s="372"/>
      <c r="X87" s="372"/>
      <c r="Y87" s="372"/>
      <c r="Z87" s="372"/>
      <c r="AA87" s="169">
        <v>11.188000000000001</v>
      </c>
      <c r="AB87" s="401">
        <v>5.7270000000000003</v>
      </c>
      <c r="AC87" s="102">
        <f t="shared" si="30"/>
        <v>0</v>
      </c>
      <c r="AD87" s="102">
        <f t="shared" si="31"/>
        <v>0</v>
      </c>
      <c r="AE87" s="102">
        <f t="shared" si="32"/>
        <v>0</v>
      </c>
      <c r="AF87" s="102">
        <f t="shared" si="33"/>
        <v>0</v>
      </c>
      <c r="AG87" s="102">
        <f t="shared" si="34"/>
        <v>0</v>
      </c>
      <c r="AH87" s="102">
        <f t="shared" si="35"/>
        <v>0</v>
      </c>
      <c r="AI87" s="102"/>
      <c r="AJ87" s="166">
        <f t="shared" si="25"/>
        <v>0</v>
      </c>
      <c r="AK87" s="378">
        <f t="shared" si="38"/>
        <v>0</v>
      </c>
      <c r="AL87" s="167">
        <f t="shared" si="36"/>
        <v>0</v>
      </c>
      <c r="AM87" s="92"/>
      <c r="AN87" s="92">
        <v>9</v>
      </c>
      <c r="AO87" s="92"/>
      <c r="AP87" s="92"/>
      <c r="AQ87" s="92"/>
      <c r="AR87" s="92"/>
      <c r="AS87" s="112"/>
      <c r="AT87" s="112">
        <f>$M87*7</f>
        <v>0</v>
      </c>
      <c r="AU87" s="112">
        <f>$M87*1</f>
        <v>0</v>
      </c>
      <c r="AV87" s="112">
        <f>$M87*1</f>
        <v>0</v>
      </c>
      <c r="AW87" s="112"/>
      <c r="AX87" s="112"/>
      <c r="AY87" s="112"/>
      <c r="AZ87" s="112"/>
      <c r="BA87" s="108"/>
      <c r="BB87" s="33"/>
      <c r="BC87" s="375"/>
      <c r="BD87" s="186">
        <v>21000028</v>
      </c>
      <c r="BE87" s="33"/>
      <c r="BF87" s="92">
        <f t="shared" si="29"/>
        <v>0</v>
      </c>
      <c r="BG87" s="92">
        <f t="shared" si="29"/>
        <v>0</v>
      </c>
      <c r="BH87" s="92">
        <f t="shared" si="29"/>
        <v>0</v>
      </c>
      <c r="BI87" s="92">
        <f t="shared" si="29"/>
        <v>0</v>
      </c>
      <c r="BJ87" s="92">
        <f t="shared" si="29"/>
        <v>0</v>
      </c>
      <c r="BK87" s="92">
        <f t="shared" si="29"/>
        <v>0</v>
      </c>
      <c r="BL87" s="33"/>
      <c r="BM87" s="33"/>
      <c r="BN87" s="33"/>
    </row>
    <row r="88" spans="1:66" ht="15.6">
      <c r="A88" s="515">
        <v>10080</v>
      </c>
      <c r="B88" s="514" t="s">
        <v>388</v>
      </c>
      <c r="C88" s="514" t="s">
        <v>43</v>
      </c>
      <c r="D88" s="363" t="s">
        <v>94</v>
      </c>
      <c r="E88" s="32">
        <f t="shared" si="28"/>
        <v>9</v>
      </c>
      <c r="F88" s="32"/>
      <c r="G88" s="96"/>
      <c r="H88" s="32"/>
      <c r="I88" s="32"/>
      <c r="J88" s="32">
        <v>9</v>
      </c>
      <c r="K88" s="32"/>
      <c r="L88" s="248">
        <v>168.29640000000003</v>
      </c>
      <c r="M88" s="394">
        <f t="shared" si="37"/>
        <v>0</v>
      </c>
      <c r="N88" s="19"/>
      <c r="O88" s="19"/>
      <c r="P88" s="19"/>
      <c r="Q88" s="19"/>
      <c r="R88" s="19"/>
      <c r="S88" s="19"/>
      <c r="T88" s="19"/>
      <c r="U88" s="19"/>
      <c r="V88" s="372"/>
      <c r="W88" s="372"/>
      <c r="X88" s="372"/>
      <c r="Y88" s="372"/>
      <c r="Z88" s="372"/>
      <c r="AA88" s="169">
        <v>10.888</v>
      </c>
      <c r="AB88" s="401">
        <v>5.6769999999999996</v>
      </c>
      <c r="AC88" s="102">
        <f t="shared" si="30"/>
        <v>0</v>
      </c>
      <c r="AD88" s="102">
        <f t="shared" si="31"/>
        <v>0</v>
      </c>
      <c r="AE88" s="102">
        <f t="shared" si="32"/>
        <v>0</v>
      </c>
      <c r="AF88" s="102">
        <f t="shared" si="33"/>
        <v>0</v>
      </c>
      <c r="AG88" s="102">
        <f t="shared" si="34"/>
        <v>0</v>
      </c>
      <c r="AH88" s="102">
        <f t="shared" si="35"/>
        <v>0</v>
      </c>
      <c r="AI88" s="102"/>
      <c r="AJ88" s="166">
        <f t="shared" si="25"/>
        <v>0</v>
      </c>
      <c r="AK88" s="378">
        <f t="shared" si="38"/>
        <v>0</v>
      </c>
      <c r="AL88" s="167">
        <f t="shared" si="36"/>
        <v>0</v>
      </c>
      <c r="AM88" s="92"/>
      <c r="AN88" s="92">
        <v>9</v>
      </c>
      <c r="AO88" s="92"/>
      <c r="AP88" s="92"/>
      <c r="AQ88" s="92"/>
      <c r="AR88" s="92"/>
      <c r="AS88" s="112">
        <f>$M88*2</f>
        <v>0</v>
      </c>
      <c r="AT88" s="112">
        <f>$M88*5</f>
        <v>0</v>
      </c>
      <c r="AU88" s="112"/>
      <c r="AV88" s="112">
        <f>$M88*2</f>
        <v>0</v>
      </c>
      <c r="AW88" s="112"/>
      <c r="AX88" s="112"/>
      <c r="AY88" s="112"/>
      <c r="AZ88" s="112"/>
      <c r="BA88" s="108"/>
      <c r="BB88" s="33"/>
      <c r="BC88" s="375"/>
      <c r="BD88" s="186">
        <v>21000029</v>
      </c>
      <c r="BE88" s="33"/>
      <c r="BF88" s="92">
        <f t="shared" si="29"/>
        <v>0</v>
      </c>
      <c r="BG88" s="92">
        <f t="shared" si="29"/>
        <v>0</v>
      </c>
      <c r="BH88" s="92">
        <f t="shared" si="29"/>
        <v>0</v>
      </c>
      <c r="BI88" s="92">
        <f t="shared" si="29"/>
        <v>0</v>
      </c>
      <c r="BJ88" s="92">
        <f t="shared" si="29"/>
        <v>0</v>
      </c>
      <c r="BK88" s="92">
        <f t="shared" si="29"/>
        <v>0</v>
      </c>
      <c r="BL88" s="33"/>
      <c r="BM88" s="33"/>
      <c r="BN88" s="33"/>
    </row>
    <row r="89" spans="1:66" ht="15.6">
      <c r="A89" s="515">
        <v>10081</v>
      </c>
      <c r="B89" s="514" t="s">
        <v>389</v>
      </c>
      <c r="C89" s="514" t="s">
        <v>43</v>
      </c>
      <c r="D89" s="363" t="s">
        <v>94</v>
      </c>
      <c r="E89" s="32">
        <f t="shared" si="28"/>
        <v>8</v>
      </c>
      <c r="F89" s="32"/>
      <c r="G89" s="96"/>
      <c r="H89" s="32"/>
      <c r="I89" s="32">
        <v>8</v>
      </c>
      <c r="J89" s="32"/>
      <c r="K89" s="32"/>
      <c r="L89" s="248">
        <v>96.303600000000003</v>
      </c>
      <c r="M89" s="394">
        <f t="shared" si="37"/>
        <v>0</v>
      </c>
      <c r="N89" s="19"/>
      <c r="O89" s="19"/>
      <c r="P89" s="19"/>
      <c r="Q89" s="19"/>
      <c r="R89" s="19"/>
      <c r="S89" s="19"/>
      <c r="T89" s="19"/>
      <c r="U89" s="19"/>
      <c r="V89" s="372"/>
      <c r="W89" s="372"/>
      <c r="X89" s="372"/>
      <c r="Y89" s="372"/>
      <c r="Z89" s="372"/>
      <c r="AA89" s="169">
        <v>6.694</v>
      </c>
      <c r="AB89" s="401">
        <v>3.4020000000000001</v>
      </c>
      <c r="AC89" s="102">
        <f t="shared" si="30"/>
        <v>0</v>
      </c>
      <c r="AD89" s="102">
        <f t="shared" si="31"/>
        <v>0</v>
      </c>
      <c r="AE89" s="102">
        <f t="shared" si="32"/>
        <v>0</v>
      </c>
      <c r="AF89" s="102">
        <f t="shared" si="33"/>
        <v>0</v>
      </c>
      <c r="AG89" s="102">
        <f t="shared" si="34"/>
        <v>0</v>
      </c>
      <c r="AH89" s="102">
        <f t="shared" si="35"/>
        <v>0</v>
      </c>
      <c r="AI89" s="102"/>
      <c r="AJ89" s="166">
        <f t="shared" si="25"/>
        <v>0</v>
      </c>
      <c r="AK89" s="378">
        <f t="shared" si="38"/>
        <v>0</v>
      </c>
      <c r="AL89" s="167">
        <f t="shared" si="36"/>
        <v>0</v>
      </c>
      <c r="AM89" s="92"/>
      <c r="AN89" s="92">
        <v>8</v>
      </c>
      <c r="AO89" s="92"/>
      <c r="AP89" s="92"/>
      <c r="AQ89" s="92"/>
      <c r="AR89" s="92"/>
      <c r="AS89" s="112">
        <f>$M89*3</f>
        <v>0</v>
      </c>
      <c r="AT89" s="112">
        <f>$M89*3</f>
        <v>0</v>
      </c>
      <c r="AU89" s="112">
        <f>$M89*2</f>
        <v>0</v>
      </c>
      <c r="AV89" s="112"/>
      <c r="AW89" s="112"/>
      <c r="AX89" s="112"/>
      <c r="AY89" s="112"/>
      <c r="AZ89" s="112"/>
      <c r="BA89" s="108"/>
      <c r="BB89" s="33"/>
      <c r="BC89" s="375"/>
      <c r="BD89" s="186">
        <v>21000030</v>
      </c>
      <c r="BE89" s="33"/>
      <c r="BF89" s="92">
        <f t="shared" si="29"/>
        <v>0</v>
      </c>
      <c r="BG89" s="92">
        <f t="shared" si="29"/>
        <v>0</v>
      </c>
      <c r="BH89" s="92">
        <f t="shared" si="29"/>
        <v>0</v>
      </c>
      <c r="BI89" s="92">
        <f t="shared" si="29"/>
        <v>0</v>
      </c>
      <c r="BJ89" s="92">
        <f t="shared" si="29"/>
        <v>0</v>
      </c>
      <c r="BK89" s="92">
        <f t="shared" si="29"/>
        <v>0</v>
      </c>
      <c r="BL89" s="33"/>
      <c r="BM89" s="33"/>
      <c r="BN89" s="33"/>
    </row>
    <row r="90" spans="1:66" ht="15.6">
      <c r="A90" s="515">
        <v>10082</v>
      </c>
      <c r="B90" s="514" t="s">
        <v>390</v>
      </c>
      <c r="C90" s="514" t="s">
        <v>43</v>
      </c>
      <c r="D90" s="363" t="s">
        <v>94</v>
      </c>
      <c r="E90" s="32">
        <f t="shared" si="28"/>
        <v>8</v>
      </c>
      <c r="F90" s="32"/>
      <c r="G90" s="96"/>
      <c r="H90" s="32"/>
      <c r="I90" s="32">
        <v>8</v>
      </c>
      <c r="J90" s="32"/>
      <c r="K90" s="32"/>
      <c r="L90" s="248">
        <v>98.096400000000003</v>
      </c>
      <c r="M90" s="394">
        <f t="shared" si="37"/>
        <v>0</v>
      </c>
      <c r="N90" s="19"/>
      <c r="O90" s="19"/>
      <c r="P90" s="19"/>
      <c r="Q90" s="19"/>
      <c r="R90" s="19"/>
      <c r="S90" s="19"/>
      <c r="T90" s="19"/>
      <c r="U90" s="19"/>
      <c r="V90" s="372"/>
      <c r="W90" s="372"/>
      <c r="X90" s="372"/>
      <c r="Y90" s="372"/>
      <c r="Z90" s="372"/>
      <c r="AA90" s="169">
        <v>6.7030000000000003</v>
      </c>
      <c r="AB90" s="401">
        <v>3.645</v>
      </c>
      <c r="AC90" s="102">
        <f t="shared" si="30"/>
        <v>0</v>
      </c>
      <c r="AD90" s="102">
        <f t="shared" si="31"/>
        <v>0</v>
      </c>
      <c r="AE90" s="102">
        <f t="shared" si="32"/>
        <v>0</v>
      </c>
      <c r="AF90" s="102">
        <f t="shared" si="33"/>
        <v>0</v>
      </c>
      <c r="AG90" s="102">
        <f t="shared" si="34"/>
        <v>0</v>
      </c>
      <c r="AH90" s="102">
        <f t="shared" si="35"/>
        <v>0</v>
      </c>
      <c r="AI90" s="102"/>
      <c r="AJ90" s="166">
        <f t="shared" si="25"/>
        <v>0</v>
      </c>
      <c r="AK90" s="378">
        <f t="shared" si="38"/>
        <v>0</v>
      </c>
      <c r="AL90" s="167">
        <f t="shared" si="36"/>
        <v>0</v>
      </c>
      <c r="AM90" s="92"/>
      <c r="AN90" s="92">
        <v>8</v>
      </c>
      <c r="AO90" s="92"/>
      <c r="AP90" s="92"/>
      <c r="AQ90" s="92"/>
      <c r="AR90" s="92"/>
      <c r="AS90" s="112">
        <f>$M90*3</f>
        <v>0</v>
      </c>
      <c r="AT90" s="112">
        <f>$M90*2</f>
        <v>0</v>
      </c>
      <c r="AU90" s="112">
        <f>$M90*3</f>
        <v>0</v>
      </c>
      <c r="AV90" s="112"/>
      <c r="AW90" s="112"/>
      <c r="AX90" s="112"/>
      <c r="AY90" s="112"/>
      <c r="AZ90" s="112"/>
      <c r="BA90" s="108"/>
      <c r="BB90" s="33"/>
      <c r="BC90" s="375"/>
      <c r="BD90" s="186">
        <v>21000031</v>
      </c>
      <c r="BE90" s="33"/>
      <c r="BF90" s="92">
        <f t="shared" si="29"/>
        <v>0</v>
      </c>
      <c r="BG90" s="92">
        <f t="shared" si="29"/>
        <v>0</v>
      </c>
      <c r="BH90" s="92">
        <f t="shared" si="29"/>
        <v>0</v>
      </c>
      <c r="BI90" s="92">
        <f t="shared" si="29"/>
        <v>0</v>
      </c>
      <c r="BJ90" s="92">
        <f t="shared" si="29"/>
        <v>0</v>
      </c>
      <c r="BK90" s="92">
        <f t="shared" si="29"/>
        <v>0</v>
      </c>
      <c r="BL90" s="33"/>
      <c r="BM90" s="33"/>
      <c r="BN90" s="33"/>
    </row>
    <row r="91" spans="1:66" ht="15.6">
      <c r="A91" s="515">
        <v>10083</v>
      </c>
      <c r="B91" s="514" t="s">
        <v>391</v>
      </c>
      <c r="C91" s="514" t="s">
        <v>43</v>
      </c>
      <c r="D91" s="363" t="s">
        <v>94</v>
      </c>
      <c r="E91" s="32">
        <f t="shared" si="28"/>
        <v>9</v>
      </c>
      <c r="F91" s="32"/>
      <c r="G91" s="96"/>
      <c r="H91" s="32"/>
      <c r="I91" s="32">
        <v>9</v>
      </c>
      <c r="J91" s="32"/>
      <c r="K91" s="32"/>
      <c r="L91" s="248">
        <v>106.19640000000001</v>
      </c>
      <c r="M91" s="394">
        <f t="shared" si="37"/>
        <v>0</v>
      </c>
      <c r="N91" s="19"/>
      <c r="O91" s="19"/>
      <c r="P91" s="19"/>
      <c r="Q91" s="19"/>
      <c r="R91" s="19"/>
      <c r="S91" s="19"/>
      <c r="T91" s="19"/>
      <c r="U91" s="19"/>
      <c r="V91" s="372"/>
      <c r="W91" s="372"/>
      <c r="X91" s="372"/>
      <c r="Y91" s="372"/>
      <c r="Z91" s="372"/>
      <c r="AA91" s="169">
        <v>7.2290000000000001</v>
      </c>
      <c r="AB91" s="401">
        <v>3.6930000000000001</v>
      </c>
      <c r="AC91" s="102">
        <f t="shared" si="30"/>
        <v>0</v>
      </c>
      <c r="AD91" s="102">
        <f t="shared" si="31"/>
        <v>0</v>
      </c>
      <c r="AE91" s="102">
        <f t="shared" si="32"/>
        <v>0</v>
      </c>
      <c r="AF91" s="102">
        <f t="shared" si="33"/>
        <v>0</v>
      </c>
      <c r="AG91" s="102">
        <f t="shared" si="34"/>
        <v>0</v>
      </c>
      <c r="AH91" s="102">
        <f t="shared" si="35"/>
        <v>0</v>
      </c>
      <c r="AI91" s="102"/>
      <c r="AJ91" s="166">
        <f t="shared" si="25"/>
        <v>0</v>
      </c>
      <c r="AK91" s="378">
        <f t="shared" si="38"/>
        <v>0</v>
      </c>
      <c r="AL91" s="167">
        <f t="shared" si="36"/>
        <v>0</v>
      </c>
      <c r="AM91" s="92"/>
      <c r="AN91" s="92">
        <v>9</v>
      </c>
      <c r="AO91" s="92"/>
      <c r="AP91" s="92"/>
      <c r="AQ91" s="92"/>
      <c r="AR91" s="92"/>
      <c r="AS91" s="112">
        <f>$M91*5</f>
        <v>0</v>
      </c>
      <c r="AT91" s="112">
        <f>$M91*4</f>
        <v>0</v>
      </c>
      <c r="AU91" s="112"/>
      <c r="AV91" s="112"/>
      <c r="AW91" s="112"/>
      <c r="AX91" s="112"/>
      <c r="AY91" s="112"/>
      <c r="AZ91" s="112"/>
      <c r="BA91" s="108"/>
      <c r="BB91" s="33"/>
      <c r="BC91" s="375"/>
      <c r="BD91" s="186">
        <v>21000032</v>
      </c>
      <c r="BE91" s="33"/>
      <c r="BF91" s="92">
        <f t="shared" si="29"/>
        <v>0</v>
      </c>
      <c r="BG91" s="92">
        <f t="shared" si="29"/>
        <v>0</v>
      </c>
      <c r="BH91" s="92">
        <f t="shared" si="29"/>
        <v>0</v>
      </c>
      <c r="BI91" s="92">
        <f t="shared" si="29"/>
        <v>0</v>
      </c>
      <c r="BJ91" s="92">
        <f t="shared" si="29"/>
        <v>0</v>
      </c>
      <c r="BK91" s="92">
        <f t="shared" si="29"/>
        <v>0</v>
      </c>
      <c r="BL91" s="33"/>
      <c r="BM91" s="33"/>
      <c r="BN91" s="33"/>
    </row>
    <row r="92" spans="1:66" ht="15.6">
      <c r="A92" s="515">
        <v>10084</v>
      </c>
      <c r="B92" s="514" t="s">
        <v>392</v>
      </c>
      <c r="C92" s="514" t="s">
        <v>43</v>
      </c>
      <c r="D92" s="363" t="s">
        <v>94</v>
      </c>
      <c r="E92" s="32">
        <f t="shared" si="28"/>
        <v>8</v>
      </c>
      <c r="F92" s="32"/>
      <c r="G92" s="96"/>
      <c r="H92" s="32"/>
      <c r="I92" s="32">
        <v>8</v>
      </c>
      <c r="J92" s="32"/>
      <c r="K92" s="32"/>
      <c r="L92" s="248">
        <v>105.30000000000001</v>
      </c>
      <c r="M92" s="394">
        <f t="shared" si="37"/>
        <v>0</v>
      </c>
      <c r="N92" s="19"/>
      <c r="O92" s="19"/>
      <c r="P92" s="19"/>
      <c r="Q92" s="19"/>
      <c r="R92" s="19"/>
      <c r="S92" s="19"/>
      <c r="T92" s="19"/>
      <c r="U92" s="19"/>
      <c r="V92" s="372"/>
      <c r="W92" s="372"/>
      <c r="X92" s="372"/>
      <c r="Y92" s="372"/>
      <c r="Z92" s="372"/>
      <c r="AA92" s="169">
        <v>7.3970000000000002</v>
      </c>
      <c r="AB92" s="401">
        <v>3.7839999999999998</v>
      </c>
      <c r="AC92" s="102">
        <f t="shared" si="30"/>
        <v>0</v>
      </c>
      <c r="AD92" s="102">
        <f t="shared" si="31"/>
        <v>0</v>
      </c>
      <c r="AE92" s="102">
        <f t="shared" si="32"/>
        <v>0</v>
      </c>
      <c r="AF92" s="102">
        <f t="shared" si="33"/>
        <v>0</v>
      </c>
      <c r="AG92" s="102">
        <f t="shared" si="34"/>
        <v>0</v>
      </c>
      <c r="AH92" s="102">
        <f t="shared" si="35"/>
        <v>0</v>
      </c>
      <c r="AI92" s="102"/>
      <c r="AJ92" s="166">
        <f t="shared" si="25"/>
        <v>0</v>
      </c>
      <c r="AK92" s="378">
        <f t="shared" si="38"/>
        <v>0</v>
      </c>
      <c r="AL92" s="167">
        <f t="shared" si="36"/>
        <v>0</v>
      </c>
      <c r="AM92" s="92"/>
      <c r="AN92" s="92">
        <v>8</v>
      </c>
      <c r="AO92" s="92"/>
      <c r="AP92" s="92"/>
      <c r="AQ92" s="92"/>
      <c r="AR92" s="92"/>
      <c r="AS92" s="112">
        <f>$M92*1</f>
        <v>0</v>
      </c>
      <c r="AT92" s="112">
        <f>$M92*6</f>
        <v>0</v>
      </c>
      <c r="AU92" s="112">
        <f>$M92*1</f>
        <v>0</v>
      </c>
      <c r="AV92" s="112"/>
      <c r="AW92" s="112"/>
      <c r="AX92" s="112"/>
      <c r="AY92" s="112"/>
      <c r="AZ92" s="112"/>
      <c r="BA92" s="108"/>
      <c r="BB92" s="33"/>
      <c r="BC92" s="375"/>
      <c r="BD92" s="186">
        <v>21000033</v>
      </c>
      <c r="BE92" s="33"/>
      <c r="BF92" s="92">
        <f t="shared" si="29"/>
        <v>0</v>
      </c>
      <c r="BG92" s="92">
        <f t="shared" si="29"/>
        <v>0</v>
      </c>
      <c r="BH92" s="92">
        <f t="shared" si="29"/>
        <v>0</v>
      </c>
      <c r="BI92" s="92">
        <f t="shared" si="29"/>
        <v>0</v>
      </c>
      <c r="BJ92" s="92">
        <f t="shared" si="29"/>
        <v>0</v>
      </c>
      <c r="BK92" s="92">
        <f t="shared" si="29"/>
        <v>0</v>
      </c>
      <c r="BL92" s="33"/>
      <c r="BM92" s="33"/>
      <c r="BN92" s="33"/>
    </row>
    <row r="93" spans="1:66" ht="15.6">
      <c r="A93" s="515">
        <v>10085</v>
      </c>
      <c r="B93" s="514" t="s">
        <v>393</v>
      </c>
      <c r="C93" s="514" t="s">
        <v>43</v>
      </c>
      <c r="D93" s="363" t="s">
        <v>94</v>
      </c>
      <c r="E93" s="32">
        <f t="shared" si="28"/>
        <v>9</v>
      </c>
      <c r="F93" s="32"/>
      <c r="G93" s="96"/>
      <c r="H93" s="32"/>
      <c r="I93" s="32">
        <v>9</v>
      </c>
      <c r="J93" s="32"/>
      <c r="K93" s="32"/>
      <c r="L93" s="248">
        <v>102.60000000000001</v>
      </c>
      <c r="M93" s="394">
        <f t="shared" si="37"/>
        <v>0</v>
      </c>
      <c r="N93" s="19"/>
      <c r="O93" s="19"/>
      <c r="P93" s="19"/>
      <c r="Q93" s="19"/>
      <c r="R93" s="19"/>
      <c r="S93" s="19"/>
      <c r="T93" s="19"/>
      <c r="U93" s="19"/>
      <c r="V93" s="372"/>
      <c r="W93" s="372"/>
      <c r="X93" s="372"/>
      <c r="Y93" s="372"/>
      <c r="Z93" s="372"/>
      <c r="AA93" s="169">
        <v>7.04</v>
      </c>
      <c r="AB93" s="401">
        <v>3.59</v>
      </c>
      <c r="AC93" s="102">
        <f t="shared" si="30"/>
        <v>0</v>
      </c>
      <c r="AD93" s="102">
        <f t="shared" si="31"/>
        <v>0</v>
      </c>
      <c r="AE93" s="102">
        <f t="shared" si="32"/>
        <v>0</v>
      </c>
      <c r="AF93" s="102">
        <f t="shared" si="33"/>
        <v>0</v>
      </c>
      <c r="AG93" s="102">
        <f t="shared" si="34"/>
        <v>0</v>
      </c>
      <c r="AH93" s="102">
        <f t="shared" si="35"/>
        <v>0</v>
      </c>
      <c r="AI93" s="102"/>
      <c r="AJ93" s="166">
        <f t="shared" si="25"/>
        <v>0</v>
      </c>
      <c r="AK93" s="378">
        <f t="shared" si="38"/>
        <v>0</v>
      </c>
      <c r="AL93" s="167">
        <f t="shared" si="36"/>
        <v>0</v>
      </c>
      <c r="AM93" s="92"/>
      <c r="AN93" s="92">
        <v>9</v>
      </c>
      <c r="AO93" s="92"/>
      <c r="AP93" s="92"/>
      <c r="AQ93" s="92"/>
      <c r="AR93" s="92"/>
      <c r="AS93" s="112">
        <f>$M93*2</f>
        <v>0</v>
      </c>
      <c r="AT93" s="112">
        <f>$M93*3</f>
        <v>0</v>
      </c>
      <c r="AU93" s="112">
        <f>$M93*1</f>
        <v>0</v>
      </c>
      <c r="AV93" s="112">
        <f>$M93*2</f>
        <v>0</v>
      </c>
      <c r="AW93" s="112">
        <f>$M93*1</f>
        <v>0</v>
      </c>
      <c r="AX93" s="112"/>
      <c r="AY93" s="112"/>
      <c r="AZ93" s="112"/>
      <c r="BA93" s="108"/>
      <c r="BB93" s="33"/>
      <c r="BC93" s="375"/>
      <c r="BD93" s="186">
        <v>21000034</v>
      </c>
      <c r="BE93" s="33"/>
      <c r="BF93" s="92">
        <f t="shared" si="29"/>
        <v>0</v>
      </c>
      <c r="BG93" s="92">
        <f t="shared" si="29"/>
        <v>0</v>
      </c>
      <c r="BH93" s="92">
        <f t="shared" si="29"/>
        <v>0</v>
      </c>
      <c r="BI93" s="92">
        <f t="shared" si="29"/>
        <v>0</v>
      </c>
      <c r="BJ93" s="92">
        <f t="shared" si="29"/>
        <v>0</v>
      </c>
      <c r="BK93" s="92">
        <f t="shared" si="29"/>
        <v>0</v>
      </c>
      <c r="BL93" s="33"/>
      <c r="BM93" s="33"/>
      <c r="BN93" s="33"/>
    </row>
    <row r="94" spans="1:66" ht="15.6">
      <c r="A94" s="515">
        <v>10086</v>
      </c>
      <c r="B94" s="514" t="s">
        <v>394</v>
      </c>
      <c r="C94" s="514" t="s">
        <v>43</v>
      </c>
      <c r="D94" s="363" t="s">
        <v>94</v>
      </c>
      <c r="E94" s="32">
        <f t="shared" si="28"/>
        <v>14</v>
      </c>
      <c r="F94" s="32"/>
      <c r="G94" s="96"/>
      <c r="H94" s="32">
        <v>14</v>
      </c>
      <c r="I94" s="32"/>
      <c r="J94" s="32"/>
      <c r="K94" s="32"/>
      <c r="L94" s="248">
        <v>104.40360000000001</v>
      </c>
      <c r="M94" s="394">
        <f t="shared" si="37"/>
        <v>0</v>
      </c>
      <c r="N94" s="19"/>
      <c r="O94" s="19"/>
      <c r="P94" s="19"/>
      <c r="Q94" s="19"/>
      <c r="R94" s="19"/>
      <c r="S94" s="19"/>
      <c r="T94" s="19"/>
      <c r="U94" s="19"/>
      <c r="V94" s="372"/>
      <c r="W94" s="372"/>
      <c r="X94" s="372"/>
      <c r="Y94" s="372"/>
      <c r="Z94" s="372"/>
      <c r="AA94" s="169">
        <v>6.2679999999999998</v>
      </c>
      <c r="AB94" s="401">
        <v>3.2410000000000001</v>
      </c>
      <c r="AC94" s="102">
        <f t="shared" si="30"/>
        <v>0</v>
      </c>
      <c r="AD94" s="102">
        <f t="shared" si="31"/>
        <v>0</v>
      </c>
      <c r="AE94" s="102">
        <f t="shared" si="32"/>
        <v>0</v>
      </c>
      <c r="AF94" s="102">
        <f t="shared" si="33"/>
        <v>0</v>
      </c>
      <c r="AG94" s="102">
        <f t="shared" si="34"/>
        <v>0</v>
      </c>
      <c r="AH94" s="102">
        <f t="shared" si="35"/>
        <v>0</v>
      </c>
      <c r="AI94" s="102"/>
      <c r="AJ94" s="166">
        <f t="shared" si="25"/>
        <v>0</v>
      </c>
      <c r="AK94" s="378">
        <f t="shared" si="38"/>
        <v>0</v>
      </c>
      <c r="AL94" s="167">
        <f t="shared" si="36"/>
        <v>0</v>
      </c>
      <c r="AM94" s="92"/>
      <c r="AN94" s="92">
        <v>14</v>
      </c>
      <c r="AO94" s="92"/>
      <c r="AP94" s="92"/>
      <c r="AQ94" s="92"/>
      <c r="AR94" s="92"/>
      <c r="AS94" s="112">
        <f>$M94*6</f>
        <v>0</v>
      </c>
      <c r="AT94" s="112">
        <f>$M94*7</f>
        <v>0</v>
      </c>
      <c r="AU94" s="112">
        <f>$M94*1</f>
        <v>0</v>
      </c>
      <c r="AV94" s="112"/>
      <c r="AW94" s="112"/>
      <c r="AX94" s="112"/>
      <c r="AY94" s="112"/>
      <c r="AZ94" s="112"/>
      <c r="BA94" s="108"/>
      <c r="BB94" s="33"/>
      <c r="BC94" s="375"/>
      <c r="BD94" s="186">
        <v>21000035</v>
      </c>
      <c r="BE94" s="33"/>
      <c r="BF94" s="92">
        <f t="shared" si="29"/>
        <v>0</v>
      </c>
      <c r="BG94" s="92">
        <f t="shared" si="29"/>
        <v>0</v>
      </c>
      <c r="BH94" s="92">
        <f t="shared" si="29"/>
        <v>0</v>
      </c>
      <c r="BI94" s="92">
        <f t="shared" si="29"/>
        <v>0</v>
      </c>
      <c r="BJ94" s="92">
        <f t="shared" si="29"/>
        <v>0</v>
      </c>
      <c r="BK94" s="92">
        <f t="shared" si="29"/>
        <v>0</v>
      </c>
      <c r="BL94" s="33"/>
      <c r="BM94" s="33"/>
      <c r="BN94" s="33"/>
    </row>
    <row r="95" spans="1:66" ht="15.6">
      <c r="A95" s="515">
        <v>10087</v>
      </c>
      <c r="B95" s="514" t="s">
        <v>395</v>
      </c>
      <c r="C95" s="514" t="s">
        <v>43</v>
      </c>
      <c r="D95" s="363" t="s">
        <v>94</v>
      </c>
      <c r="E95" s="32">
        <f t="shared" si="28"/>
        <v>19</v>
      </c>
      <c r="F95" s="32"/>
      <c r="G95" s="96"/>
      <c r="H95" s="32">
        <v>19</v>
      </c>
      <c r="I95" s="32"/>
      <c r="J95" s="32"/>
      <c r="K95" s="32"/>
      <c r="L95" s="248">
        <v>135</v>
      </c>
      <c r="M95" s="394">
        <f t="shared" si="37"/>
        <v>0</v>
      </c>
      <c r="N95" s="19"/>
      <c r="O95" s="19"/>
      <c r="P95" s="19"/>
      <c r="Q95" s="19"/>
      <c r="R95" s="19"/>
      <c r="S95" s="19"/>
      <c r="T95" s="19"/>
      <c r="U95" s="19"/>
      <c r="V95" s="372"/>
      <c r="W95" s="372"/>
      <c r="X95" s="372"/>
      <c r="Y95" s="372"/>
      <c r="Z95" s="372"/>
      <c r="AA95" s="169">
        <v>8.2140000000000004</v>
      </c>
      <c r="AB95" s="401">
        <v>4.2279999999999998</v>
      </c>
      <c r="AC95" s="102">
        <f t="shared" si="30"/>
        <v>0</v>
      </c>
      <c r="AD95" s="102">
        <f t="shared" si="31"/>
        <v>0</v>
      </c>
      <c r="AE95" s="102">
        <f t="shared" si="32"/>
        <v>0</v>
      </c>
      <c r="AF95" s="102">
        <f t="shared" si="33"/>
        <v>0</v>
      </c>
      <c r="AG95" s="102">
        <f t="shared" si="34"/>
        <v>0</v>
      </c>
      <c r="AH95" s="102">
        <f t="shared" si="35"/>
        <v>0</v>
      </c>
      <c r="AI95" s="102"/>
      <c r="AJ95" s="166">
        <f t="shared" si="25"/>
        <v>0</v>
      </c>
      <c r="AK95" s="378">
        <f t="shared" si="38"/>
        <v>0</v>
      </c>
      <c r="AL95" s="167">
        <f t="shared" si="36"/>
        <v>0</v>
      </c>
      <c r="AM95" s="92"/>
      <c r="AN95" s="92">
        <v>19</v>
      </c>
      <c r="AO95" s="92"/>
      <c r="AP95" s="92"/>
      <c r="AQ95" s="92"/>
      <c r="AR95" s="92"/>
      <c r="AS95" s="112">
        <f>$M95*8</f>
        <v>0</v>
      </c>
      <c r="AT95" s="112">
        <f>$M95*9</f>
        <v>0</v>
      </c>
      <c r="AU95" s="112">
        <f>$M95*2</f>
        <v>0</v>
      </c>
      <c r="AV95" s="112"/>
      <c r="AW95" s="112"/>
      <c r="AX95" s="112"/>
      <c r="AY95" s="112"/>
      <c r="AZ95" s="112"/>
      <c r="BA95" s="108"/>
      <c r="BB95" s="33"/>
      <c r="BC95" s="375"/>
      <c r="BD95" s="186">
        <v>21000036</v>
      </c>
      <c r="BE95" s="33"/>
      <c r="BF95" s="92">
        <f t="shared" si="29"/>
        <v>0</v>
      </c>
      <c r="BG95" s="92">
        <f t="shared" si="29"/>
        <v>0</v>
      </c>
      <c r="BH95" s="92">
        <f t="shared" si="29"/>
        <v>0</v>
      </c>
      <c r="BI95" s="92">
        <f t="shared" si="29"/>
        <v>0</v>
      </c>
      <c r="BJ95" s="92">
        <f t="shared" si="29"/>
        <v>0</v>
      </c>
      <c r="BK95" s="92">
        <f t="shared" si="29"/>
        <v>0</v>
      </c>
      <c r="BL95" s="33"/>
      <c r="BM95" s="33"/>
      <c r="BN95" s="33"/>
    </row>
    <row r="96" spans="1:66" ht="15.6">
      <c r="A96" s="515">
        <v>10088</v>
      </c>
      <c r="B96" s="514" t="s">
        <v>396</v>
      </c>
      <c r="C96" s="514" t="s">
        <v>43</v>
      </c>
      <c r="D96" s="363" t="s">
        <v>94</v>
      </c>
      <c r="E96" s="32">
        <f t="shared" si="28"/>
        <v>18</v>
      </c>
      <c r="F96" s="32"/>
      <c r="G96" s="96"/>
      <c r="H96" s="32">
        <v>18</v>
      </c>
      <c r="I96" s="32"/>
      <c r="J96" s="32"/>
      <c r="K96" s="32"/>
      <c r="L96" s="248">
        <v>129.60000000000002</v>
      </c>
      <c r="M96" s="394">
        <f t="shared" si="37"/>
        <v>0</v>
      </c>
      <c r="N96" s="19"/>
      <c r="O96" s="19"/>
      <c r="P96" s="19"/>
      <c r="Q96" s="19"/>
      <c r="R96" s="19"/>
      <c r="S96" s="19"/>
      <c r="T96" s="19"/>
      <c r="U96" s="19"/>
      <c r="V96" s="372"/>
      <c r="W96" s="372"/>
      <c r="X96" s="372"/>
      <c r="Y96" s="372"/>
      <c r="Z96" s="372"/>
      <c r="AA96" s="169">
        <v>7.6379999999999999</v>
      </c>
      <c r="AB96" s="401">
        <v>3.915</v>
      </c>
      <c r="AC96" s="102">
        <f t="shared" si="30"/>
        <v>0</v>
      </c>
      <c r="AD96" s="102">
        <f t="shared" si="31"/>
        <v>0</v>
      </c>
      <c r="AE96" s="102">
        <f t="shared" si="32"/>
        <v>0</v>
      </c>
      <c r="AF96" s="102">
        <f t="shared" si="33"/>
        <v>0</v>
      </c>
      <c r="AG96" s="102">
        <f t="shared" si="34"/>
        <v>0</v>
      </c>
      <c r="AH96" s="102">
        <f t="shared" si="35"/>
        <v>0</v>
      </c>
      <c r="AI96" s="102"/>
      <c r="AJ96" s="166">
        <f t="shared" si="25"/>
        <v>0</v>
      </c>
      <c r="AK96" s="378">
        <f t="shared" si="38"/>
        <v>0</v>
      </c>
      <c r="AL96" s="167">
        <f t="shared" si="36"/>
        <v>0</v>
      </c>
      <c r="AM96" s="92"/>
      <c r="AN96" s="92">
        <v>18</v>
      </c>
      <c r="AO96" s="92"/>
      <c r="AP96" s="92"/>
      <c r="AQ96" s="92"/>
      <c r="AR96" s="92"/>
      <c r="AS96" s="112">
        <f>$M96*5</f>
        <v>0</v>
      </c>
      <c r="AT96" s="112">
        <f>$M96*10</f>
        <v>0</v>
      </c>
      <c r="AU96" s="112">
        <f>$M96*3</f>
        <v>0</v>
      </c>
      <c r="AV96" s="112"/>
      <c r="AW96" s="112"/>
      <c r="AX96" s="112"/>
      <c r="AY96" s="112"/>
      <c r="AZ96" s="112"/>
      <c r="BA96" s="108"/>
      <c r="BB96" s="33"/>
      <c r="BC96" s="375"/>
      <c r="BD96" s="186">
        <v>21000037</v>
      </c>
      <c r="BE96" s="33"/>
      <c r="BF96" s="92">
        <f t="shared" si="29"/>
        <v>0</v>
      </c>
      <c r="BG96" s="92">
        <f t="shared" si="29"/>
        <v>0</v>
      </c>
      <c r="BH96" s="92">
        <f t="shared" si="29"/>
        <v>0</v>
      </c>
      <c r="BI96" s="92">
        <f t="shared" si="29"/>
        <v>0</v>
      </c>
      <c r="BJ96" s="92">
        <f t="shared" si="29"/>
        <v>0</v>
      </c>
      <c r="BK96" s="92">
        <f t="shared" si="29"/>
        <v>0</v>
      </c>
      <c r="BL96" s="33"/>
      <c r="BM96" s="33"/>
      <c r="BN96" s="33"/>
    </row>
    <row r="97" spans="1:64" ht="15.6">
      <c r="A97" s="104"/>
      <c r="B97" s="361" t="s">
        <v>397</v>
      </c>
      <c r="C97" s="361"/>
      <c r="D97" s="362"/>
      <c r="E97" s="362"/>
      <c r="F97" s="99"/>
      <c r="G97" s="99"/>
      <c r="H97" s="99"/>
      <c r="I97" s="99"/>
      <c r="J97" s="99"/>
      <c r="K97" s="99"/>
      <c r="L97" s="137"/>
      <c r="M97" s="404"/>
      <c r="N97" s="19"/>
      <c r="O97" s="19"/>
      <c r="P97" s="19"/>
      <c r="Q97" s="19"/>
      <c r="R97" s="19"/>
      <c r="S97" s="19"/>
      <c r="T97" s="19"/>
      <c r="U97" s="19"/>
      <c r="V97" s="372"/>
      <c r="W97" s="372"/>
      <c r="X97" s="372"/>
      <c r="Y97" s="372"/>
      <c r="Z97" s="372"/>
      <c r="AA97" s="169"/>
      <c r="AB97" s="401"/>
      <c r="AC97" s="102"/>
      <c r="AD97" s="102"/>
      <c r="AE97" s="102"/>
      <c r="AF97" s="102"/>
      <c r="AG97" s="102"/>
      <c r="AH97" s="102"/>
      <c r="AI97" s="102"/>
      <c r="AJ97" s="166"/>
      <c r="AK97" s="378">
        <f t="shared" si="38"/>
        <v>0</v>
      </c>
      <c r="AL97" s="167">
        <f t="shared" si="36"/>
        <v>0</v>
      </c>
      <c r="AM97" s="379"/>
      <c r="AN97" s="379"/>
      <c r="AO97" s="379"/>
      <c r="AP97" s="379"/>
      <c r="AQ97" s="379"/>
      <c r="AR97" s="379"/>
      <c r="AS97" s="112"/>
      <c r="AT97" s="112"/>
      <c r="AU97" s="112"/>
      <c r="AV97" s="112"/>
      <c r="AW97" s="112"/>
      <c r="AX97" s="112"/>
      <c r="AY97" s="112"/>
      <c r="AZ97" s="112"/>
      <c r="BA97" s="108"/>
      <c r="BB97" s="33"/>
      <c r="BC97" s="375"/>
      <c r="BE97" s="33"/>
      <c r="BF97" s="92">
        <f t="shared" si="29"/>
        <v>0</v>
      </c>
      <c r="BG97" s="92">
        <f t="shared" si="29"/>
        <v>0</v>
      </c>
      <c r="BH97" s="92">
        <f t="shared" si="29"/>
        <v>0</v>
      </c>
      <c r="BI97" s="92">
        <f t="shared" si="29"/>
        <v>0</v>
      </c>
      <c r="BJ97" s="92">
        <f t="shared" si="29"/>
        <v>0</v>
      </c>
      <c r="BK97" s="92">
        <f t="shared" si="29"/>
        <v>0</v>
      </c>
      <c r="BL97" s="33"/>
    </row>
    <row r="98" spans="1:64" ht="15.6">
      <c r="A98" s="195" t="s">
        <v>398</v>
      </c>
      <c r="B98" s="228" t="s">
        <v>399</v>
      </c>
      <c r="C98" s="228"/>
      <c r="D98" s="363" t="s">
        <v>94</v>
      </c>
      <c r="E98" s="32">
        <f t="shared" ref="E98:E99" si="39">SUM(F98:K98)</f>
        <v>20</v>
      </c>
      <c r="F98" s="32"/>
      <c r="G98" s="32">
        <v>8</v>
      </c>
      <c r="H98" s="32"/>
      <c r="I98" s="32"/>
      <c r="J98" s="32"/>
      <c r="K98" s="32">
        <v>12</v>
      </c>
      <c r="L98" s="405">
        <v>953.1</v>
      </c>
      <c r="M98" s="394">
        <f t="shared" si="37"/>
        <v>0</v>
      </c>
      <c r="N98" s="19"/>
      <c r="O98" s="577"/>
      <c r="P98" s="577"/>
      <c r="Q98" s="577"/>
      <c r="R98" s="577"/>
      <c r="S98" s="577"/>
      <c r="T98" s="19"/>
      <c r="U98" s="19"/>
      <c r="V98" s="372"/>
      <c r="W98" s="372"/>
      <c r="X98" s="372"/>
      <c r="Y98" s="372"/>
      <c r="Z98" s="406"/>
      <c r="AA98" s="169">
        <v>22</v>
      </c>
      <c r="AB98" s="401"/>
      <c r="AC98" s="102">
        <f t="shared" ref="AC98:AH99" si="40">$M98*F98</f>
        <v>0</v>
      </c>
      <c r="AD98" s="102">
        <f t="shared" si="40"/>
        <v>0</v>
      </c>
      <c r="AE98" s="102">
        <f t="shared" si="40"/>
        <v>0</v>
      </c>
      <c r="AF98" s="102">
        <f t="shared" si="40"/>
        <v>0</v>
      </c>
      <c r="AG98" s="102">
        <f t="shared" si="40"/>
        <v>0</v>
      </c>
      <c r="AH98" s="102">
        <f t="shared" si="40"/>
        <v>0</v>
      </c>
      <c r="AI98" s="102"/>
      <c r="AJ98" s="166">
        <f t="shared" ref="AJ98:AJ99" si="41">AA98*M98</f>
        <v>0</v>
      </c>
      <c r="AK98" s="378">
        <f t="shared" si="38"/>
        <v>0</v>
      </c>
      <c r="AL98" s="167">
        <f t="shared" si="36"/>
        <v>0</v>
      </c>
      <c r="AM98" s="379"/>
      <c r="AN98" s="379"/>
      <c r="AO98" s="379"/>
      <c r="AP98" s="379"/>
      <c r="AQ98" s="379"/>
      <c r="AR98" s="379"/>
      <c r="AS98" s="108"/>
      <c r="AT98" s="112">
        <f>$M98*8</f>
        <v>0</v>
      </c>
      <c r="AU98" s="112"/>
      <c r="AV98" s="112">
        <f>$M98*12</f>
        <v>0</v>
      </c>
      <c r="AW98" s="108"/>
      <c r="AX98" s="112"/>
      <c r="AY98" s="112"/>
      <c r="AZ98" s="112"/>
      <c r="BA98" s="108"/>
      <c r="BB98" s="33"/>
      <c r="BC98" s="375"/>
      <c r="BD98" s="416" t="s">
        <v>400</v>
      </c>
      <c r="BE98" s="33"/>
      <c r="BF98" s="92">
        <f t="shared" si="29"/>
        <v>0</v>
      </c>
      <c r="BG98" s="92">
        <f t="shared" si="29"/>
        <v>0</v>
      </c>
      <c r="BH98" s="92">
        <f t="shared" si="29"/>
        <v>0</v>
      </c>
      <c r="BI98" s="92">
        <f t="shared" si="29"/>
        <v>0</v>
      </c>
      <c r="BJ98" s="92">
        <f t="shared" si="29"/>
        <v>0</v>
      </c>
      <c r="BK98" s="92">
        <f t="shared" si="29"/>
        <v>0</v>
      </c>
      <c r="BL98" s="33"/>
    </row>
    <row r="99" spans="1:64" ht="15.6">
      <c r="A99" s="195" t="s">
        <v>401</v>
      </c>
      <c r="B99" s="228" t="s">
        <v>402</v>
      </c>
      <c r="C99" s="228"/>
      <c r="D99" s="363" t="s">
        <v>94</v>
      </c>
      <c r="E99" s="32">
        <f t="shared" si="39"/>
        <v>31</v>
      </c>
      <c r="F99" s="32"/>
      <c r="G99" s="32">
        <v>11</v>
      </c>
      <c r="H99" s="32"/>
      <c r="I99" s="32"/>
      <c r="J99" s="32"/>
      <c r="K99" s="32">
        <v>20</v>
      </c>
      <c r="L99" s="405">
        <v>1574.9964</v>
      </c>
      <c r="M99" s="394">
        <f t="shared" si="37"/>
        <v>0</v>
      </c>
      <c r="N99" s="19"/>
      <c r="O99" s="577"/>
      <c r="P99" s="577"/>
      <c r="Q99" s="577"/>
      <c r="R99" s="577"/>
      <c r="S99" s="577"/>
      <c r="T99" s="19"/>
      <c r="U99" s="19"/>
      <c r="V99" s="372"/>
      <c r="W99" s="372"/>
      <c r="X99" s="372"/>
      <c r="Y99" s="372"/>
      <c r="Z99" s="407"/>
      <c r="AA99" s="169">
        <v>38</v>
      </c>
      <c r="AB99" s="401"/>
      <c r="AC99" s="102">
        <f t="shared" si="40"/>
        <v>0</v>
      </c>
      <c r="AD99" s="102">
        <f t="shared" si="40"/>
        <v>0</v>
      </c>
      <c r="AE99" s="102">
        <f t="shared" si="40"/>
        <v>0</v>
      </c>
      <c r="AF99" s="102">
        <f t="shared" si="40"/>
        <v>0</v>
      </c>
      <c r="AG99" s="102">
        <f t="shared" si="40"/>
        <v>0</v>
      </c>
      <c r="AH99" s="102">
        <f t="shared" si="40"/>
        <v>0</v>
      </c>
      <c r="AI99" s="102"/>
      <c r="AJ99" s="166">
        <f t="shared" si="41"/>
        <v>0</v>
      </c>
      <c r="AK99" s="378">
        <f t="shared" si="38"/>
        <v>0</v>
      </c>
      <c r="AL99" s="167">
        <f t="shared" si="36"/>
        <v>0</v>
      </c>
      <c r="AM99" s="379"/>
      <c r="AN99" s="379"/>
      <c r="AO99" s="379"/>
      <c r="AP99" s="379"/>
      <c r="AQ99" s="379"/>
      <c r="AR99" s="379"/>
      <c r="AS99" s="108"/>
      <c r="AT99" s="112">
        <f>$M99*11</f>
        <v>0</v>
      </c>
      <c r="AU99" s="112"/>
      <c r="AV99" s="112">
        <f>$M99*20</f>
        <v>0</v>
      </c>
      <c r="AW99" s="108"/>
      <c r="AX99" s="112"/>
      <c r="AY99" s="112"/>
      <c r="AZ99" s="112"/>
      <c r="BA99" s="108"/>
      <c r="BB99" s="33"/>
      <c r="BC99" s="375"/>
      <c r="BD99" s="416" t="s">
        <v>403</v>
      </c>
      <c r="BE99" s="33"/>
      <c r="BF99" s="92">
        <f t="shared" si="29"/>
        <v>0</v>
      </c>
      <c r="BG99" s="92">
        <f t="shared" si="29"/>
        <v>0</v>
      </c>
      <c r="BH99" s="92">
        <f t="shared" si="29"/>
        <v>0</v>
      </c>
      <c r="BI99" s="92">
        <f t="shared" si="29"/>
        <v>0</v>
      </c>
      <c r="BJ99" s="92">
        <f t="shared" si="29"/>
        <v>0</v>
      </c>
      <c r="BK99" s="92">
        <f t="shared" si="29"/>
        <v>0</v>
      </c>
      <c r="BL99" s="33"/>
    </row>
    <row r="100" spans="1:64" ht="15.6">
      <c r="A100" s="104"/>
      <c r="B100" s="361" t="s">
        <v>404</v>
      </c>
      <c r="C100" s="361"/>
      <c r="D100" s="362"/>
      <c r="E100" s="362"/>
      <c r="F100" s="99"/>
      <c r="G100" s="99"/>
      <c r="H100" s="99"/>
      <c r="I100" s="99"/>
      <c r="J100" s="99"/>
      <c r="K100" s="99"/>
      <c r="L100" s="137"/>
      <c r="M100" s="404"/>
      <c r="N100" s="19"/>
      <c r="O100" s="19"/>
      <c r="P100" s="19"/>
      <c r="Q100" s="19"/>
      <c r="R100" s="19"/>
      <c r="S100" s="19"/>
      <c r="T100" s="19"/>
      <c r="U100" s="19"/>
      <c r="V100" s="372"/>
      <c r="W100" s="372"/>
      <c r="X100" s="372"/>
      <c r="Y100" s="372"/>
      <c r="Z100" s="372"/>
      <c r="AA100" s="169"/>
      <c r="AB100" s="401"/>
      <c r="AC100" s="102"/>
      <c r="AD100" s="102"/>
      <c r="AE100" s="102"/>
      <c r="AF100" s="102"/>
      <c r="AG100" s="102"/>
      <c r="AH100" s="102"/>
      <c r="AI100" s="102"/>
      <c r="AJ100" s="166"/>
      <c r="AK100" s="378">
        <f t="shared" si="38"/>
        <v>0</v>
      </c>
      <c r="AL100" s="167">
        <f t="shared" si="36"/>
        <v>0</v>
      </c>
      <c r="AM100" s="379"/>
      <c r="AN100" s="379"/>
      <c r="AO100" s="379"/>
      <c r="AP100" s="379"/>
      <c r="AQ100" s="379"/>
      <c r="AR100" s="379"/>
      <c r="AS100" s="112"/>
      <c r="AT100" s="112"/>
      <c r="AU100" s="112"/>
      <c r="AV100" s="112"/>
      <c r="AW100" s="112"/>
      <c r="AX100" s="112"/>
      <c r="AY100" s="112"/>
      <c r="AZ100" s="112"/>
      <c r="BA100" s="108"/>
      <c r="BB100" s="33"/>
      <c r="BC100" s="375"/>
      <c r="BE100" s="33"/>
      <c r="BF100" s="92">
        <f t="shared" si="29"/>
        <v>0</v>
      </c>
      <c r="BG100" s="92">
        <f t="shared" si="29"/>
        <v>0</v>
      </c>
      <c r="BH100" s="92">
        <f t="shared" si="29"/>
        <v>0</v>
      </c>
      <c r="BI100" s="92">
        <f t="shared" si="29"/>
        <v>0</v>
      </c>
      <c r="BJ100" s="92">
        <f t="shared" si="29"/>
        <v>0</v>
      </c>
      <c r="BK100" s="92">
        <f t="shared" si="29"/>
        <v>0</v>
      </c>
      <c r="BL100" s="33"/>
    </row>
    <row r="101" spans="1:64">
      <c r="A101" s="112"/>
      <c r="B101" s="403"/>
      <c r="C101" s="403"/>
      <c r="D101" s="112"/>
      <c r="E101" s="112"/>
      <c r="F101" s="112"/>
      <c r="G101" s="112"/>
      <c r="H101" s="112"/>
      <c r="I101" s="112"/>
      <c r="J101" s="112"/>
      <c r="K101" s="112"/>
      <c r="L101" s="350" t="s">
        <v>405</v>
      </c>
      <c r="M101" s="381">
        <f>SUM(M5:M100)</f>
        <v>0</v>
      </c>
      <c r="N101" s="112"/>
      <c r="O101" s="112"/>
      <c r="P101" s="112"/>
      <c r="Q101" s="112"/>
      <c r="R101" s="112"/>
      <c r="S101" s="112"/>
      <c r="T101" s="112"/>
      <c r="U101" s="112"/>
      <c r="V101" s="112"/>
      <c r="W101" s="112"/>
      <c r="X101" s="112"/>
      <c r="Y101" s="112"/>
      <c r="Z101" s="112"/>
      <c r="AA101" s="112"/>
      <c r="AB101" s="408"/>
      <c r="AC101" s="409">
        <f t="shared" ref="AC101:AH101" si="42">SUM(AC5:AC100)</f>
        <v>0</v>
      </c>
      <c r="AD101" s="409">
        <f t="shared" si="42"/>
        <v>0</v>
      </c>
      <c r="AE101" s="409">
        <f t="shared" si="42"/>
        <v>0</v>
      </c>
      <c r="AF101" s="409">
        <f t="shared" si="42"/>
        <v>0</v>
      </c>
      <c r="AG101" s="409">
        <f t="shared" si="42"/>
        <v>0</v>
      </c>
      <c r="AH101" s="409">
        <f t="shared" si="42"/>
        <v>0</v>
      </c>
      <c r="AI101" s="409"/>
      <c r="AJ101" s="413">
        <f>SUM(AJ5:AJ100)</f>
        <v>0</v>
      </c>
      <c r="AK101" s="413">
        <f>SUM(AK5:AK100)</f>
        <v>0</v>
      </c>
      <c r="AL101" s="414">
        <f>SUM(AL5:AL100)</f>
        <v>0</v>
      </c>
      <c r="AM101" s="284">
        <f t="shared" ref="AM101:AR101" si="43">SUM(AM3:AM100)</f>
        <v>113</v>
      </c>
      <c r="AN101" s="284">
        <f t="shared" si="43"/>
        <v>477</v>
      </c>
      <c r="AO101" s="284">
        <f t="shared" si="43"/>
        <v>57</v>
      </c>
      <c r="AP101" s="284">
        <f t="shared" si="43"/>
        <v>243</v>
      </c>
      <c r="AQ101" s="284">
        <f t="shared" si="43"/>
        <v>221</v>
      </c>
      <c r="AR101" s="284">
        <f t="shared" si="43"/>
        <v>109</v>
      </c>
      <c r="AS101" s="112"/>
      <c r="AT101" s="112"/>
      <c r="AU101" s="112"/>
      <c r="AV101" s="112"/>
      <c r="AW101" s="112"/>
      <c r="AX101" s="112"/>
      <c r="AY101" s="112"/>
      <c r="AZ101" s="112"/>
      <c r="BA101" s="112"/>
      <c r="BB101" s="33"/>
      <c r="BC101" s="33"/>
      <c r="BD101" s="417"/>
      <c r="BE101" s="33"/>
      <c r="BF101" s="284">
        <f t="shared" ref="BF101:BK101" si="44">SUM(BF3:BF100)</f>
        <v>0</v>
      </c>
      <c r="BG101" s="284">
        <f t="shared" si="44"/>
        <v>0</v>
      </c>
      <c r="BH101" s="284">
        <f t="shared" si="44"/>
        <v>0</v>
      </c>
      <c r="BI101" s="284">
        <f t="shared" si="44"/>
        <v>0</v>
      </c>
      <c r="BJ101" s="284">
        <f t="shared" si="44"/>
        <v>0</v>
      </c>
      <c r="BK101" s="284">
        <f t="shared" si="44"/>
        <v>0</v>
      </c>
      <c r="BL101" s="33"/>
    </row>
    <row r="102" spans="1:64" ht="22.5" customHeight="1">
      <c r="A102" s="108"/>
      <c r="B102" s="108"/>
      <c r="C102" s="108"/>
      <c r="D102" s="108"/>
      <c r="E102" s="108"/>
      <c r="F102" s="108"/>
      <c r="G102" s="108"/>
      <c r="H102" s="108"/>
      <c r="I102" s="108"/>
      <c r="J102" s="108"/>
      <c r="K102" s="108"/>
      <c r="L102" s="348" t="s">
        <v>406</v>
      </c>
      <c r="M102" s="659">
        <f>AL101</f>
        <v>0</v>
      </c>
      <c r="N102" s="112"/>
      <c r="O102" s="112"/>
      <c r="P102" s="112"/>
      <c r="Q102" s="112"/>
      <c r="R102" s="112"/>
      <c r="S102" s="112"/>
      <c r="T102" s="112"/>
      <c r="U102" s="112"/>
      <c r="V102" s="112"/>
      <c r="W102" s="112"/>
      <c r="X102" s="112"/>
      <c r="Y102" s="112"/>
      <c r="Z102" s="112"/>
      <c r="AA102" s="112"/>
      <c r="AB102" s="408"/>
      <c r="AC102" s="172"/>
      <c r="AD102" s="172"/>
      <c r="AE102" s="172"/>
      <c r="AF102" s="172"/>
      <c r="AG102" s="172"/>
      <c r="AH102" s="172"/>
      <c r="AI102" s="172">
        <f>AC101+AD101+AE101+AF101+AG101+AH101</f>
        <v>0</v>
      </c>
      <c r="AJ102" s="172"/>
      <c r="AK102" s="172"/>
      <c r="AL102" s="385" t="str">
        <f>'[1]HRT polyester'!L2</f>
        <v>Price in EUR</v>
      </c>
      <c r="AM102" s="186"/>
      <c r="AN102" s="186"/>
      <c r="AO102" s="186"/>
      <c r="AP102" s="186"/>
      <c r="AQ102" s="186"/>
      <c r="AR102" s="186"/>
      <c r="AS102" s="164">
        <v>40</v>
      </c>
      <c r="AT102" s="164">
        <v>50</v>
      </c>
      <c r="AU102" s="164">
        <v>70</v>
      </c>
      <c r="AV102" s="164">
        <v>90</v>
      </c>
      <c r="AW102" s="164">
        <v>100</v>
      </c>
      <c r="AX102" s="164">
        <v>120</v>
      </c>
      <c r="AY102" s="164" t="s">
        <v>70</v>
      </c>
      <c r="AZ102" s="164" t="s">
        <v>71</v>
      </c>
      <c r="BA102" s="173" t="s">
        <v>407</v>
      </c>
      <c r="BB102" s="33"/>
      <c r="BC102" s="33"/>
      <c r="BD102" s="417"/>
      <c r="BE102" s="33"/>
      <c r="BF102" s="186"/>
      <c r="BG102" s="186"/>
      <c r="BH102" s="186"/>
      <c r="BI102" s="186"/>
      <c r="BJ102" s="186"/>
      <c r="BK102" s="186"/>
      <c r="BL102" s="33"/>
    </row>
    <row r="103" spans="1:64">
      <c r="A103" s="112"/>
      <c r="B103" s="112"/>
      <c r="C103" s="112"/>
      <c r="D103" s="112"/>
      <c r="E103" s="112"/>
      <c r="F103" s="112"/>
      <c r="G103" s="112"/>
      <c r="H103" s="112"/>
      <c r="I103" s="112"/>
      <c r="J103" s="112"/>
      <c r="K103" s="112"/>
      <c r="L103" s="141"/>
      <c r="M103" s="141"/>
      <c r="N103" s="141"/>
      <c r="O103" s="141"/>
      <c r="P103" s="141"/>
      <c r="Q103" s="141"/>
      <c r="R103" s="141"/>
      <c r="S103" s="141"/>
      <c r="T103" s="141"/>
      <c r="U103" s="141"/>
      <c r="V103" s="141"/>
      <c r="W103" s="112"/>
      <c r="X103" s="112"/>
      <c r="Y103" s="112"/>
      <c r="Z103" s="112"/>
      <c r="AA103" s="177"/>
      <c r="AB103" s="410"/>
      <c r="AC103" s="172"/>
      <c r="AD103" s="112"/>
      <c r="AE103" s="112"/>
      <c r="AF103" s="112"/>
      <c r="AG103" s="112"/>
      <c r="AH103" s="112"/>
      <c r="AI103" s="112"/>
      <c r="AJ103" s="108"/>
      <c r="AK103" s="108"/>
      <c r="AL103" s="108"/>
      <c r="AM103" s="186"/>
      <c r="AN103" s="186"/>
      <c r="AO103" s="186"/>
      <c r="AP103" s="186"/>
      <c r="AQ103" s="186"/>
      <c r="AR103" s="186"/>
      <c r="AS103" s="112"/>
      <c r="AT103" s="112"/>
      <c r="AU103" s="112"/>
      <c r="AV103" s="112"/>
      <c r="AW103" s="112"/>
      <c r="AX103" s="112"/>
      <c r="AY103" s="112"/>
      <c r="AZ103" s="112"/>
      <c r="BA103" s="172"/>
      <c r="BB103" s="33"/>
      <c r="BC103" s="33"/>
      <c r="BD103" s="417"/>
      <c r="BE103" s="33"/>
      <c r="BF103" s="186"/>
      <c r="BG103" s="186"/>
      <c r="BH103" s="186"/>
      <c r="BI103" s="186"/>
      <c r="BJ103" s="186"/>
      <c r="BK103" s="186"/>
      <c r="BL103" s="33"/>
    </row>
    <row r="104" spans="1:64" ht="27" customHeight="1">
      <c r="A104" s="625" t="s">
        <v>409</v>
      </c>
      <c r="B104" s="625"/>
      <c r="C104" s="380"/>
      <c r="D104" s="33"/>
      <c r="E104" s="33"/>
      <c r="F104" s="33"/>
      <c r="L104" s="142"/>
      <c r="M104" s="142"/>
      <c r="N104" s="142"/>
      <c r="O104" s="142"/>
      <c r="P104" s="142"/>
      <c r="Q104" s="142"/>
      <c r="R104" s="142"/>
      <c r="S104" s="142"/>
      <c r="T104" s="142"/>
      <c r="U104" s="142"/>
      <c r="V104" s="142"/>
      <c r="W104" s="33"/>
      <c r="X104" s="33"/>
      <c r="Y104" s="33"/>
      <c r="Z104" s="33"/>
      <c r="AB104" s="411"/>
      <c r="AD104" s="33"/>
      <c r="AE104" s="33"/>
      <c r="AF104" s="33"/>
      <c r="AG104" s="33"/>
      <c r="AH104" s="33"/>
      <c r="AJ104" s="415"/>
      <c r="AK104" s="415"/>
      <c r="AL104" s="415"/>
      <c r="AM104" s="186"/>
      <c r="AN104" s="186"/>
      <c r="AO104" s="186"/>
      <c r="AP104" s="186"/>
      <c r="AQ104" s="186"/>
      <c r="AR104" s="186"/>
      <c r="BA104" s="33"/>
      <c r="BB104" s="33"/>
      <c r="BC104" s="33"/>
      <c r="BD104" s="417"/>
      <c r="BE104" s="33"/>
      <c r="BF104" s="186"/>
      <c r="BG104" s="186"/>
      <c r="BH104" s="186"/>
      <c r="BI104" s="186"/>
      <c r="BJ104" s="186"/>
      <c r="BK104" s="186"/>
      <c r="BL104" s="33"/>
    </row>
    <row r="105" spans="1:64">
      <c r="B105" s="114"/>
      <c r="C105" s="114"/>
      <c r="D105" s="33"/>
      <c r="E105" s="33"/>
      <c r="L105" s="142"/>
      <c r="M105" s="142"/>
      <c r="N105" s="142"/>
      <c r="O105" s="142"/>
      <c r="P105" s="142"/>
      <c r="Q105" s="142"/>
      <c r="R105" s="142"/>
      <c r="S105" s="142"/>
      <c r="T105" s="142"/>
      <c r="U105" s="142"/>
      <c r="V105" s="142"/>
      <c r="W105" s="33"/>
      <c r="X105" s="33"/>
      <c r="Y105" s="33"/>
      <c r="Z105" s="33"/>
      <c r="AA105" s="33"/>
      <c r="AB105" s="412"/>
      <c r="AC105" s="33"/>
      <c r="AD105" s="33"/>
      <c r="AE105" s="33"/>
      <c r="AF105" s="33"/>
      <c r="AG105" s="33"/>
      <c r="AH105" s="33"/>
      <c r="AI105" s="33"/>
      <c r="AM105" s="186"/>
      <c r="AN105" s="186"/>
      <c r="AO105" s="186"/>
      <c r="AP105" s="186"/>
      <c r="AQ105" s="186"/>
      <c r="AR105" s="186"/>
      <c r="AS105" s="33"/>
      <c r="AT105" s="33"/>
      <c r="AU105" s="33"/>
      <c r="AV105" s="33"/>
      <c r="AW105" s="33"/>
      <c r="AX105" s="33"/>
      <c r="AY105" s="33"/>
      <c r="AZ105" s="33"/>
      <c r="BA105" s="33"/>
      <c r="BB105" s="33"/>
      <c r="BC105" s="33"/>
      <c r="BD105" s="417"/>
      <c r="BE105" s="33"/>
      <c r="BF105" s="186"/>
      <c r="BG105" s="186"/>
      <c r="BH105" s="186"/>
      <c r="BI105" s="186"/>
      <c r="BJ105" s="186"/>
      <c r="BK105" s="186"/>
      <c r="BL105" s="33"/>
    </row>
    <row r="106" spans="1:64">
      <c r="A106" s="38"/>
      <c r="B106" s="258"/>
      <c r="C106" s="258"/>
      <c r="D106" s="258"/>
      <c r="E106" s="258"/>
      <c r="F106" s="258"/>
      <c r="G106" s="258"/>
      <c r="H106" s="258"/>
      <c r="I106" s="258"/>
      <c r="J106" s="258"/>
      <c r="K106" s="38"/>
      <c r="L106" s="33"/>
      <c r="M106" s="33"/>
      <c r="N106" s="33"/>
      <c r="O106" s="33"/>
      <c r="P106" s="33"/>
      <c r="Q106" s="33"/>
      <c r="R106" s="33"/>
      <c r="S106" s="33"/>
      <c r="T106" s="33"/>
      <c r="U106" s="33"/>
      <c r="V106" s="33"/>
      <c r="W106" s="33"/>
      <c r="X106" s="33"/>
      <c r="Y106" s="33"/>
      <c r="Z106" s="33"/>
      <c r="AA106" s="33"/>
      <c r="AB106" s="412"/>
      <c r="AC106" s="33"/>
      <c r="AD106" s="33"/>
      <c r="AE106" s="33"/>
      <c r="AF106" s="33"/>
      <c r="AG106" s="33"/>
      <c r="AH106" s="33"/>
      <c r="AI106" s="33"/>
      <c r="AM106" s="186"/>
      <c r="AN106" s="186"/>
      <c r="AO106" s="186"/>
      <c r="AP106" s="186"/>
      <c r="AQ106" s="186"/>
      <c r="AR106" s="186"/>
      <c r="AS106" s="33"/>
      <c r="AT106" s="33"/>
      <c r="AU106" s="33"/>
      <c r="AV106" s="33"/>
      <c r="AW106" s="33"/>
      <c r="AX106" s="33"/>
      <c r="AY106" s="33"/>
      <c r="AZ106" s="33"/>
      <c r="BA106" s="33"/>
      <c r="BB106" s="33"/>
      <c r="BC106" s="33"/>
      <c r="BD106" s="417"/>
      <c r="BE106" s="33"/>
      <c r="BF106" s="186"/>
      <c r="BG106" s="186"/>
      <c r="BH106" s="186"/>
      <c r="BI106" s="186"/>
      <c r="BJ106" s="186"/>
      <c r="BK106" s="186"/>
      <c r="BL106" s="33"/>
    </row>
    <row r="107" spans="1:64">
      <c r="A107" s="33"/>
      <c r="B107" s="33"/>
      <c r="C107" s="33"/>
      <c r="D107" s="33"/>
      <c r="E107" s="33"/>
      <c r="L107" s="33"/>
      <c r="M107" s="33"/>
      <c r="N107" s="33"/>
      <c r="O107" s="33"/>
      <c r="P107" s="33"/>
      <c r="Q107" s="33"/>
      <c r="R107" s="33"/>
      <c r="S107" s="33"/>
      <c r="T107" s="33"/>
      <c r="U107" s="33"/>
      <c r="V107" s="33"/>
      <c r="W107" s="33"/>
      <c r="X107" s="33"/>
      <c r="Y107" s="33"/>
      <c r="Z107" s="33"/>
      <c r="AA107" s="33"/>
      <c r="AB107" s="412"/>
      <c r="AC107" s="33"/>
      <c r="AD107" s="33"/>
      <c r="AE107" s="33"/>
      <c r="AF107" s="33"/>
      <c r="AG107" s="33"/>
      <c r="AH107" s="33"/>
      <c r="AI107" s="33"/>
      <c r="AJ107" s="33"/>
      <c r="AK107" s="33"/>
      <c r="AL107" s="38"/>
      <c r="AM107" s="186"/>
      <c r="AN107" s="186"/>
      <c r="AO107" s="186"/>
      <c r="AP107" s="186"/>
      <c r="AQ107" s="186"/>
      <c r="AR107" s="186"/>
      <c r="AS107" s="33"/>
      <c r="AT107" s="33"/>
      <c r="AU107" s="33"/>
      <c r="AV107" s="33"/>
      <c r="AW107" s="33"/>
      <c r="AX107" s="33"/>
      <c r="AY107" s="33"/>
      <c r="AZ107" s="33"/>
      <c r="BA107" s="33"/>
      <c r="BB107" s="33"/>
      <c r="BC107" s="33"/>
      <c r="BD107" s="417"/>
      <c r="BE107" s="33"/>
      <c r="BF107" s="186"/>
      <c r="BG107" s="186"/>
      <c r="BH107" s="186"/>
      <c r="BI107" s="186"/>
      <c r="BJ107" s="186"/>
      <c r="BK107" s="186"/>
      <c r="BL107" s="33"/>
    </row>
  </sheetData>
  <mergeCells count="9">
    <mergeCell ref="B1:B2"/>
    <mergeCell ref="BF1:BK1"/>
    <mergeCell ref="AS2:AZ2"/>
    <mergeCell ref="A104:B104"/>
    <mergeCell ref="F1:K1"/>
    <mergeCell ref="M1:U1"/>
    <mergeCell ref="V1:Z1"/>
    <mergeCell ref="AC1:AH1"/>
    <mergeCell ref="AM1:AR1"/>
  </mergeCells>
  <hyperlinks>
    <hyperlink ref="N3" r:id="rId1" xr:uid="{B5BC69B1-85E0-40F8-8B75-C37137064D14}"/>
    <hyperlink ref="D5" r:id="rId2" xr:uid="{2F1E1765-EA23-48D3-A34A-801637AC275F}"/>
    <hyperlink ref="D6" r:id="rId3" xr:uid="{4D220128-AD79-4953-A68A-C8280E14EA1A}"/>
    <hyperlink ref="D7" r:id="rId4" xr:uid="{AB23F83D-ED29-4E29-99C5-488799ED8AAA}"/>
    <hyperlink ref="D8" r:id="rId5" xr:uid="{FA5F4049-D2A3-4B41-9BE1-039F5C0E52D8}"/>
    <hyperlink ref="D9" r:id="rId6" xr:uid="{3D2BC541-A4BB-455E-8287-9CB2113F7E8A}"/>
    <hyperlink ref="D10" r:id="rId7" xr:uid="{AA43B6A1-A40C-4C5F-8A73-7C3D8C7E143F}"/>
    <hyperlink ref="D11" r:id="rId8" xr:uid="{31407F12-9394-43BC-A8A9-C76EE691F187}"/>
    <hyperlink ref="D12" r:id="rId9" xr:uid="{526F05A1-0599-4B27-B225-84CD62834773}"/>
    <hyperlink ref="D13" r:id="rId10" xr:uid="{61544480-7AFD-4A13-8D2B-173D34FFDD94}"/>
    <hyperlink ref="D14" r:id="rId11" xr:uid="{193C574D-8221-4D1F-BDBB-9D511E2F7D24}"/>
    <hyperlink ref="D15" r:id="rId12" xr:uid="{A69FB39E-F9CB-457C-A995-2CF6838E1B16}"/>
    <hyperlink ref="D16" r:id="rId13" xr:uid="{B7829642-827F-4AA6-A2AA-62D006DEBB01}"/>
    <hyperlink ref="D17" r:id="rId14" xr:uid="{18C26DA9-63A9-45FC-B4FC-0388531F070C}"/>
    <hyperlink ref="D18" r:id="rId15" xr:uid="{5DD84B5C-AA63-4E57-ACC3-4C31420CCDA8}"/>
    <hyperlink ref="D19" r:id="rId16" xr:uid="{61BBA854-857F-49DE-8C66-DBA22302C8FD}"/>
    <hyperlink ref="D20" r:id="rId17" xr:uid="{F7B09A7A-8B41-45B3-8B02-95CECFEFCF95}"/>
    <hyperlink ref="D21" r:id="rId18" xr:uid="{C67F6ABA-A08F-4161-BEDD-5E38EDDC768F}"/>
    <hyperlink ref="D22" r:id="rId19" xr:uid="{C8520058-0C50-4B53-A3F8-6CBB5B50B884}"/>
    <hyperlink ref="D23" r:id="rId20" xr:uid="{F7AE8B5D-2CF4-42DE-9B42-CA2570EB2715}"/>
    <hyperlink ref="D24" r:id="rId21" xr:uid="{2C6531FD-A8F7-411F-8588-FFCB34C0BC58}"/>
    <hyperlink ref="D25" r:id="rId22" xr:uid="{62EF7C4C-5CA3-4327-9047-072377B2B603}"/>
    <hyperlink ref="D26" r:id="rId23" xr:uid="{D933F220-B9B7-4402-A294-C9DC1B5C5DEC}"/>
    <hyperlink ref="D27" r:id="rId24" xr:uid="{58C4B60E-B71A-41EC-A64C-D5F42986547B}"/>
    <hyperlink ref="D28" r:id="rId25" xr:uid="{38E1A9D7-14D6-475D-AFBC-24A878AADC3E}"/>
    <hyperlink ref="D29" r:id="rId26" xr:uid="{A3A821A0-C38C-46B2-81C1-4008041A2E7C}"/>
    <hyperlink ref="D30" r:id="rId27" xr:uid="{112F6EDA-311F-4E12-81F3-98C02402AE8C}"/>
    <hyperlink ref="D31" r:id="rId28" xr:uid="{74DEC015-E9AE-4FF6-8063-93677EE5CFDF}"/>
    <hyperlink ref="D32" r:id="rId29" xr:uid="{712815FA-CFAC-449F-9EEC-7156160484FF}"/>
    <hyperlink ref="D33" r:id="rId30" xr:uid="{355216B1-7E6D-4625-A218-73E108DD2BE1}"/>
    <hyperlink ref="D34" r:id="rId31" xr:uid="{B760D415-1B94-4B74-BD24-08E673170263}"/>
    <hyperlink ref="D35" r:id="rId32" xr:uid="{49F5D7DE-570A-4D09-9304-264B80AE3DD5}"/>
    <hyperlink ref="D36" r:id="rId33" xr:uid="{E663D2F8-F51B-4B73-9813-6B7377EAFF34}"/>
    <hyperlink ref="D37" r:id="rId34" xr:uid="{34838B9E-F05F-458F-83BE-2FDD43663903}"/>
    <hyperlink ref="D38" r:id="rId35" xr:uid="{EE36F9B2-2347-4E4C-A1A7-BE2DA71CD3DE}"/>
    <hyperlink ref="D39" r:id="rId36" xr:uid="{951502E5-A410-422A-A907-771FB3B27D31}"/>
    <hyperlink ref="D40" r:id="rId37" xr:uid="{D7A3E48F-93C3-4D2F-8437-FEBEE948EB3F}"/>
    <hyperlink ref="D41" r:id="rId38" xr:uid="{BB869583-C28F-48A7-8E30-CD792E67C379}"/>
    <hyperlink ref="D42" r:id="rId39" xr:uid="{7B3EE5F0-42CC-4FF8-8B4C-DE8EFF445549}"/>
    <hyperlink ref="D43" r:id="rId40" xr:uid="{EE5B909B-8984-41CA-8FD6-01BAE2C7377A}"/>
    <hyperlink ref="D44" r:id="rId41" xr:uid="{B91E7894-8313-46D7-9947-5B21E5A02617}"/>
    <hyperlink ref="D45" r:id="rId42" xr:uid="{C54253C9-F608-4069-ABE7-BEDC6D016BFA}"/>
    <hyperlink ref="D46" r:id="rId43" xr:uid="{745145BA-0DC3-4729-96D2-2B61717DDC04}"/>
    <hyperlink ref="D47" r:id="rId44" xr:uid="{615591F2-90E8-4E2F-83F2-8CE669B5F14F}"/>
    <hyperlink ref="D48" r:id="rId45" xr:uid="{C9ED367C-AF5C-46B3-AC53-01D0BCC4BCAA}"/>
    <hyperlink ref="D49" r:id="rId46" xr:uid="{24ECBBCE-2B0E-4435-A067-D81BFAB928EA}"/>
    <hyperlink ref="D50" r:id="rId47" xr:uid="{A87CB152-E907-4B24-B83F-BAE8E17C438E}"/>
    <hyperlink ref="D51" r:id="rId48" xr:uid="{27E21BA6-17D1-449F-B8E5-67EFDD479999}"/>
    <hyperlink ref="D52" r:id="rId49" xr:uid="{EBEEB24B-E60F-43E3-919A-54BAC0BDD91A}"/>
    <hyperlink ref="D53" r:id="rId50" xr:uid="{58D5DD0D-329F-4A1D-8A23-60F81BB07840}"/>
    <hyperlink ref="D54" r:id="rId51" xr:uid="{EFDD8597-B7F9-40DB-84D7-660C5A12654C}"/>
    <hyperlink ref="D55" r:id="rId52" xr:uid="{F2F07494-4241-4703-940A-9065FC1BE250}"/>
    <hyperlink ref="D56" r:id="rId53" xr:uid="{14A5ED39-9C49-400B-921C-B9D2D6693EAE}"/>
    <hyperlink ref="D57" r:id="rId54" xr:uid="{8E1F08D9-F553-49B2-B6B5-33E569DA50E7}"/>
    <hyperlink ref="D59" r:id="rId55" xr:uid="{D0193AB5-FAD7-4B3E-BC60-E6B11252132F}"/>
    <hyperlink ref="D60" r:id="rId56" xr:uid="{85839F8A-99D1-4D09-BABC-AD4B81E1D184}"/>
    <hyperlink ref="D61" r:id="rId57" xr:uid="{7A03BAA5-5EEF-42C8-B13D-90D2E934920F}"/>
    <hyperlink ref="D62" r:id="rId58" xr:uid="{452656A9-8F41-4A26-AA59-52884342D758}"/>
    <hyperlink ref="D63" r:id="rId59" xr:uid="{11B135ED-5FD4-4F0C-89ED-F2A414062DB9}"/>
    <hyperlink ref="D64" r:id="rId60" xr:uid="{3CF96A34-C114-4ACB-84E7-F9E6DEF17D49}"/>
    <hyperlink ref="D65" r:id="rId61" xr:uid="{34154433-DF9E-42B3-B049-9BE759339F4B}"/>
    <hyperlink ref="D66" r:id="rId62" xr:uid="{DD5C1D60-7E29-4013-95D8-6A88A48AA760}"/>
    <hyperlink ref="D67" r:id="rId63" xr:uid="{5308BE9B-0A96-4897-BE28-BD77427CAB97}"/>
    <hyperlink ref="D68" r:id="rId64" xr:uid="{39838055-E274-4574-848B-BC0ACECDCB3D}"/>
    <hyperlink ref="D69" r:id="rId65" xr:uid="{C42A253E-B968-4AA8-A577-5A2B1BDB03B6}"/>
    <hyperlink ref="D70" r:id="rId66" xr:uid="{2C5DE974-1D04-45D1-9195-458EFF3853B1}"/>
    <hyperlink ref="D71" r:id="rId67" xr:uid="{16861858-379B-4B8C-9D92-16FE8B8EACEE}"/>
    <hyperlink ref="D72" r:id="rId68" xr:uid="{710A3796-C50E-4414-8D51-371B79C5F4FE}"/>
    <hyperlink ref="D73" r:id="rId69" xr:uid="{04C3BC71-E052-4353-AC49-73E5257961A5}"/>
    <hyperlink ref="D74" r:id="rId70" xr:uid="{875C582D-42F9-4AAD-817A-FFB2695D4758}"/>
    <hyperlink ref="D75" r:id="rId71" xr:uid="{ED876503-E2FE-41CD-9774-A127D13C8BE4}"/>
    <hyperlink ref="D76" r:id="rId72" xr:uid="{87CA0122-EF55-4C55-B3BB-49436108EAC3}"/>
    <hyperlink ref="D77" r:id="rId73" xr:uid="{B82A0D9D-B083-4173-BD6D-3D5BED63DBDF}"/>
    <hyperlink ref="D78" r:id="rId74" xr:uid="{4E57EE55-3A48-4DDF-BEE1-345526BFEEF7}"/>
    <hyperlink ref="D79" r:id="rId75" xr:uid="{059773BA-B5BE-4CF1-9DCA-C58251AD1270}"/>
    <hyperlink ref="D80" r:id="rId76" xr:uid="{7FF43FA9-7C1E-4536-AAFC-918B2E85D617}"/>
    <hyperlink ref="D81" r:id="rId77" xr:uid="{1E6D3A3F-DC3B-4E59-884C-B5352434430D}"/>
    <hyperlink ref="D82" r:id="rId78" xr:uid="{ACC28FC7-706D-419B-A26E-235813FDBDB4}"/>
    <hyperlink ref="D83" r:id="rId79" xr:uid="{8D3E7F23-2650-4E10-AFA5-9EA85D7A4348}"/>
    <hyperlink ref="D84" r:id="rId80" xr:uid="{45634F14-189D-4E8C-9D97-0FF9B4B45ED4}"/>
    <hyperlink ref="D85" r:id="rId81" xr:uid="{73FD0122-5C83-447C-A9CF-862FD11AEB16}"/>
    <hyperlink ref="D86" r:id="rId82" xr:uid="{7F08C495-0274-440B-881B-8B6E529885FE}"/>
    <hyperlink ref="D87" r:id="rId83" xr:uid="{5B8C6183-948C-4D7A-9BCC-FAF5C88CEDD1}"/>
    <hyperlink ref="D88" r:id="rId84" xr:uid="{C6B2ECD9-FE90-4572-A491-12EFDECB2F93}"/>
    <hyperlink ref="D89" r:id="rId85" xr:uid="{4D4AEE7E-5279-4015-90CA-CC167CC115FD}"/>
    <hyperlink ref="D90" r:id="rId86" xr:uid="{3A42EF63-0E10-467C-B01F-EED117B0F7CC}"/>
    <hyperlink ref="D91" r:id="rId87" xr:uid="{B58AA0DF-9D10-4A95-B9B4-7626E0D50539}"/>
    <hyperlink ref="D92" r:id="rId88" xr:uid="{5F46F872-2203-40D3-88B6-92F60CB106B5}"/>
    <hyperlink ref="D93" r:id="rId89" xr:uid="{DC325E70-B93A-42DA-879C-63DEAF2C3CF8}"/>
    <hyperlink ref="D94" r:id="rId90" xr:uid="{28C15A05-A9E5-40CE-940F-FB14B331D4F5}"/>
    <hyperlink ref="D95" r:id="rId91" xr:uid="{10A5C165-17F6-422F-9A00-1C3DB8544D8F}"/>
    <hyperlink ref="D96" r:id="rId92" xr:uid="{731619FC-1551-4B47-9266-10F7DEFB3441}"/>
    <hyperlink ref="D98" r:id="rId93" xr:uid="{D37FBBE3-DEB7-479C-93BB-62BAC91EC949}"/>
    <hyperlink ref="D99" r:id="rId94" xr:uid="{25AEB600-AE24-4643-B04D-5169EB98F1FE}"/>
    <hyperlink ref="O3:Z3" r:id="rId95" display="view" xr:uid="{24972DC8-FF9E-4769-A9D5-EA2587C34864}"/>
  </hyperlinks>
  <pageMargins left="0.7" right="0.7" top="0.75" bottom="0.75" header="0.3" footer="0.3"/>
  <pageSetup orientation="portrait" r:id="rId96"/>
  <drawing r:id="rId97"/>
  <legacyDrawing r:id="rId9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39994506668294322"/>
  </sheetPr>
  <dimension ref="A1:BK74"/>
  <sheetViews>
    <sheetView zoomScale="90" zoomScaleNormal="90" workbookViewId="0">
      <pane xSplit="4" ySplit="4" topLeftCell="E5" activePane="bottomRight" state="frozen"/>
      <selection pane="topRight"/>
      <selection pane="bottomLeft"/>
      <selection pane="bottomRight" activeCell="F77" sqref="F77"/>
    </sheetView>
  </sheetViews>
  <sheetFormatPr baseColWidth="10" defaultColWidth="9" defaultRowHeight="14.4"/>
  <cols>
    <col min="2" max="2" width="36.6640625" customWidth="1"/>
    <col min="3" max="3" width="11.88671875" customWidth="1"/>
    <col min="4" max="4" width="9.109375" customWidth="1"/>
    <col min="5" max="5" width="8" customWidth="1"/>
    <col min="6" max="11" width="6" customWidth="1"/>
    <col min="12" max="12" width="10.88671875" customWidth="1"/>
    <col min="13" max="13" width="9.109375" customWidth="1"/>
    <col min="14" max="24" width="7.109375" customWidth="1"/>
    <col min="25" max="26" width="9.109375" customWidth="1"/>
    <col min="27" max="32" width="7" customWidth="1"/>
    <col min="33" max="36" width="9.109375" customWidth="1"/>
    <col min="37" max="51" width="6.44140625" customWidth="1"/>
    <col min="52" max="52" width="9.44140625" customWidth="1"/>
    <col min="53" max="53" width="13.109375" customWidth="1"/>
    <col min="54" max="54" width="9.109375" customWidth="1"/>
    <col min="55" max="56" width="7.33203125" customWidth="1"/>
    <col min="57" max="57" width="13" customWidth="1"/>
    <col min="58" max="60" width="7.33203125" customWidth="1"/>
    <col min="61" max="64" width="9.109375" customWidth="1"/>
  </cols>
  <sheetData>
    <row r="1" spans="1:63" ht="15.6">
      <c r="A1" s="78"/>
      <c r="B1" s="624" t="s">
        <v>411</v>
      </c>
      <c r="C1" s="357"/>
      <c r="D1" s="78"/>
      <c r="E1" s="78"/>
      <c r="F1" s="622" t="s">
        <v>64</v>
      </c>
      <c r="G1" s="622"/>
      <c r="H1" s="622"/>
      <c r="I1" s="622"/>
      <c r="J1" s="622"/>
      <c r="K1" s="622"/>
      <c r="L1" s="83"/>
      <c r="M1" s="365"/>
      <c r="N1" s="627" t="s">
        <v>65</v>
      </c>
      <c r="O1" s="627"/>
      <c r="P1" s="627"/>
      <c r="Q1" s="627"/>
      <c r="R1" s="627"/>
      <c r="S1" s="627"/>
      <c r="T1" s="628"/>
      <c r="U1" s="629" t="s">
        <v>66</v>
      </c>
      <c r="V1" s="630"/>
      <c r="W1" s="630"/>
      <c r="X1" s="631"/>
      <c r="Y1" s="48"/>
      <c r="Z1" s="373"/>
      <c r="AA1" s="621" t="s">
        <v>68</v>
      </c>
      <c r="AB1" s="621"/>
      <c r="AC1" s="621"/>
      <c r="AD1" s="621"/>
      <c r="AE1" s="621"/>
      <c r="AF1" s="621"/>
      <c r="AG1" s="38"/>
      <c r="AH1" s="33"/>
      <c r="AI1" s="375"/>
      <c r="AJ1" s="38"/>
      <c r="AK1" s="621" t="s">
        <v>287</v>
      </c>
      <c r="AL1" s="621"/>
      <c r="AM1" s="621"/>
      <c r="AN1" s="621"/>
      <c r="AO1" s="621"/>
      <c r="AP1" s="621"/>
      <c r="AQ1" s="38"/>
      <c r="AR1" s="33">
        <v>40</v>
      </c>
      <c r="AS1" s="33">
        <v>50</v>
      </c>
      <c r="AT1" s="33">
        <v>70</v>
      </c>
      <c r="AU1" s="33">
        <v>90</v>
      </c>
      <c r="AV1" s="33">
        <v>100</v>
      </c>
      <c r="AW1" s="33">
        <v>120</v>
      </c>
      <c r="AX1" s="33" t="s">
        <v>70</v>
      </c>
      <c r="AY1" s="33" t="s">
        <v>71</v>
      </c>
      <c r="AZ1" s="33"/>
      <c r="BA1" s="33"/>
      <c r="BB1" s="375"/>
      <c r="BC1" s="621" t="s">
        <v>287</v>
      </c>
      <c r="BD1" s="621"/>
      <c r="BE1" s="621"/>
      <c r="BF1" s="621"/>
      <c r="BG1" s="621"/>
      <c r="BH1" s="621"/>
      <c r="BI1" s="33"/>
      <c r="BJ1" s="33"/>
      <c r="BK1" s="33"/>
    </row>
    <row r="2" spans="1:63" ht="46.5" customHeight="1">
      <c r="A2" s="3" t="s">
        <v>73</v>
      </c>
      <c r="B2" s="624"/>
      <c r="C2" s="299" t="s">
        <v>74</v>
      </c>
      <c r="D2" s="299" t="s">
        <v>75</v>
      </c>
      <c r="E2" s="116" t="s">
        <v>76</v>
      </c>
      <c r="F2" s="358" t="s">
        <v>10</v>
      </c>
      <c r="G2" s="358" t="s">
        <v>11</v>
      </c>
      <c r="H2" s="358" t="s">
        <v>12</v>
      </c>
      <c r="I2" s="358" t="s">
        <v>13</v>
      </c>
      <c r="J2" s="358" t="s">
        <v>14</v>
      </c>
      <c r="K2" s="358" t="s">
        <v>77</v>
      </c>
      <c r="L2" s="116" t="s">
        <v>79</v>
      </c>
      <c r="M2" s="366" t="s">
        <v>80</v>
      </c>
      <c r="N2" s="230" t="s">
        <v>49</v>
      </c>
      <c r="O2" s="301" t="s">
        <v>50</v>
      </c>
      <c r="P2" s="231" t="s">
        <v>412</v>
      </c>
      <c r="Q2" s="317" t="s">
        <v>52</v>
      </c>
      <c r="R2" s="240" t="s">
        <v>413</v>
      </c>
      <c r="S2" s="319" t="s">
        <v>54</v>
      </c>
      <c r="T2" s="321" t="s">
        <v>56</v>
      </c>
      <c r="U2" s="371" t="s">
        <v>57</v>
      </c>
      <c r="V2" s="207" t="s">
        <v>58</v>
      </c>
      <c r="W2" s="208" t="s">
        <v>59</v>
      </c>
      <c r="X2" s="209" t="s">
        <v>60</v>
      </c>
      <c r="Y2" s="327" t="s">
        <v>83</v>
      </c>
      <c r="Z2" s="3" t="s">
        <v>84</v>
      </c>
      <c r="AA2" s="158" t="s">
        <v>10</v>
      </c>
      <c r="AB2" s="158" t="s">
        <v>11</v>
      </c>
      <c r="AC2" s="158" t="s">
        <v>12</v>
      </c>
      <c r="AD2" s="158" t="s">
        <v>13</v>
      </c>
      <c r="AE2" s="158" t="s">
        <v>85</v>
      </c>
      <c r="AF2" s="158" t="s">
        <v>86</v>
      </c>
      <c r="AG2" s="158"/>
      <c r="AH2" s="299" t="s">
        <v>87</v>
      </c>
      <c r="AI2" s="376" t="s">
        <v>88</v>
      </c>
      <c r="AJ2" s="377" t="s">
        <v>89</v>
      </c>
      <c r="AK2" s="158" t="s">
        <v>42</v>
      </c>
      <c r="AL2" s="158" t="s">
        <v>43</v>
      </c>
      <c r="AM2" s="158" t="s">
        <v>44</v>
      </c>
      <c r="AN2" s="158" t="s">
        <v>45</v>
      </c>
      <c r="AO2" s="158" t="s">
        <v>46</v>
      </c>
      <c r="AP2" s="158" t="s">
        <v>47</v>
      </c>
      <c r="AQ2" s="158"/>
      <c r="AR2" s="621" t="s">
        <v>90</v>
      </c>
      <c r="AS2" s="621"/>
      <c r="AT2" s="621"/>
      <c r="AU2" s="621"/>
      <c r="AV2" s="621"/>
      <c r="AW2" s="621"/>
      <c r="AX2" s="621"/>
      <c r="AY2" s="621"/>
      <c r="BB2" s="375"/>
      <c r="BC2" s="158" t="s">
        <v>42</v>
      </c>
      <c r="BD2" s="158" t="s">
        <v>43</v>
      </c>
      <c r="BE2" s="158" t="s">
        <v>44</v>
      </c>
      <c r="BF2" s="158" t="s">
        <v>45</v>
      </c>
      <c r="BG2" s="158" t="s">
        <v>46</v>
      </c>
      <c r="BH2" s="158" t="s">
        <v>47</v>
      </c>
    </row>
    <row r="3" spans="1:63">
      <c r="A3" s="195"/>
      <c r="B3" s="33"/>
      <c r="D3" s="359"/>
      <c r="E3" s="359"/>
      <c r="F3" s="32"/>
      <c r="G3" s="32"/>
      <c r="H3" s="32"/>
      <c r="I3" s="32"/>
      <c r="J3" s="32"/>
      <c r="K3" s="32"/>
      <c r="L3" s="367"/>
      <c r="M3" s="368"/>
      <c r="N3" s="305" t="s">
        <v>94</v>
      </c>
      <c r="O3" s="305" t="s">
        <v>94</v>
      </c>
      <c r="P3" s="305" t="s">
        <v>94</v>
      </c>
      <c r="Q3" s="305" t="s">
        <v>94</v>
      </c>
      <c r="R3" s="305" t="s">
        <v>94</v>
      </c>
      <c r="S3" s="305" t="s">
        <v>94</v>
      </c>
      <c r="T3" s="305" t="s">
        <v>94</v>
      </c>
      <c r="U3" s="305" t="s">
        <v>94</v>
      </c>
      <c r="V3" s="305" t="s">
        <v>94</v>
      </c>
      <c r="W3" s="305" t="s">
        <v>94</v>
      </c>
      <c r="X3" s="305" t="s">
        <v>94</v>
      </c>
      <c r="Y3" s="169"/>
      <c r="Z3" s="169"/>
      <c r="AA3" s="102"/>
      <c r="AB3" s="102"/>
      <c r="AC3" s="102"/>
      <c r="AD3" s="102"/>
      <c r="AE3" s="102"/>
      <c r="AF3" s="102"/>
      <c r="AG3" s="102"/>
      <c r="AH3" s="166"/>
      <c r="AI3" s="378"/>
      <c r="AJ3" s="167"/>
      <c r="AK3" s="108"/>
      <c r="AL3" s="112"/>
      <c r="AM3" s="112"/>
      <c r="AN3" s="108"/>
      <c r="AO3" s="112"/>
      <c r="AP3" s="112"/>
      <c r="AQ3" s="112"/>
      <c r="AR3" s="112"/>
      <c r="AS3" s="112"/>
      <c r="AT3" s="112"/>
      <c r="AU3" s="112"/>
      <c r="AV3" s="112"/>
      <c r="AW3" s="112"/>
      <c r="AX3" s="112"/>
      <c r="AY3" s="112"/>
      <c r="AZ3" s="108"/>
      <c r="BB3" s="375"/>
    </row>
    <row r="4" spans="1:63" ht="15.6">
      <c r="A4" s="104"/>
      <c r="B4" s="360" t="s">
        <v>414</v>
      </c>
      <c r="C4" s="361"/>
      <c r="D4" s="362"/>
      <c r="E4" s="362"/>
      <c r="F4" s="99"/>
      <c r="G4" s="99"/>
      <c r="H4" s="99"/>
      <c r="I4" s="99"/>
      <c r="J4" s="99"/>
      <c r="K4" s="99"/>
      <c r="L4" s="99"/>
      <c r="M4" s="31"/>
      <c r="N4" s="369">
        <f t="shared" ref="N4:X4" si="0">SUMPRODUCT($E$5:$E$64,N5:N64)</f>
        <v>0</v>
      </c>
      <c r="O4" s="369">
        <f t="shared" si="0"/>
        <v>0</v>
      </c>
      <c r="P4" s="369">
        <f t="shared" si="0"/>
        <v>0</v>
      </c>
      <c r="Q4" s="369">
        <f t="shared" si="0"/>
        <v>0</v>
      </c>
      <c r="R4" s="369">
        <f t="shared" si="0"/>
        <v>0</v>
      </c>
      <c r="S4" s="369">
        <f t="shared" si="0"/>
        <v>0</v>
      </c>
      <c r="T4" s="369">
        <f t="shared" si="0"/>
        <v>0</v>
      </c>
      <c r="U4" s="369">
        <f t="shared" si="0"/>
        <v>0</v>
      </c>
      <c r="V4" s="369">
        <f t="shared" si="0"/>
        <v>0</v>
      </c>
      <c r="W4" s="369">
        <f t="shared" si="0"/>
        <v>0</v>
      </c>
      <c r="X4" s="369">
        <f t="shared" si="0"/>
        <v>0</v>
      </c>
      <c r="Y4" s="169"/>
      <c r="Z4" s="169"/>
      <c r="AA4" s="102"/>
      <c r="AB4" s="102"/>
      <c r="AC4" s="102"/>
      <c r="AD4" s="102"/>
      <c r="AE4" s="102"/>
      <c r="AF4" s="102"/>
      <c r="AG4" s="102"/>
      <c r="AH4" s="166"/>
      <c r="AI4" s="378"/>
      <c r="AJ4" s="167"/>
      <c r="AK4" s="108"/>
      <c r="AL4" s="112"/>
      <c r="AM4" s="112"/>
      <c r="AN4" s="108"/>
      <c r="AO4" s="112"/>
      <c r="AP4" s="112"/>
      <c r="AQ4" s="112"/>
      <c r="AR4" s="112"/>
      <c r="AS4" s="112"/>
      <c r="AT4" s="112"/>
      <c r="AU4" s="112"/>
      <c r="AV4" s="112"/>
      <c r="AW4" s="112"/>
      <c r="AX4" s="112"/>
      <c r="AY4" s="112"/>
      <c r="AZ4" s="108"/>
      <c r="BA4" s="71" t="s">
        <v>93</v>
      </c>
      <c r="BB4" s="375"/>
    </row>
    <row r="5" spans="1:63" ht="13.5" customHeight="1">
      <c r="A5" s="512">
        <v>12001</v>
      </c>
      <c r="B5" s="556" t="s">
        <v>415</v>
      </c>
      <c r="C5" s="270"/>
      <c r="D5" s="363" t="s">
        <v>94</v>
      </c>
      <c r="E5" s="32">
        <f>SUM(F5:K5)</f>
        <v>40</v>
      </c>
      <c r="F5" s="32">
        <v>40</v>
      </c>
      <c r="G5" s="32"/>
      <c r="H5" s="32"/>
      <c r="I5" s="32"/>
      <c r="J5" s="32"/>
      <c r="K5" s="32"/>
      <c r="L5" s="248">
        <v>163.5</v>
      </c>
      <c r="M5" s="370">
        <f>SUM(N5:X5)</f>
        <v>0</v>
      </c>
      <c r="N5" s="19"/>
      <c r="O5" s="19"/>
      <c r="P5" s="19"/>
      <c r="Q5" s="19"/>
      <c r="R5" s="19"/>
      <c r="S5" s="19"/>
      <c r="T5" s="19"/>
      <c r="U5" s="19"/>
      <c r="V5" s="19"/>
      <c r="W5" s="19"/>
      <c r="X5" s="19"/>
      <c r="Y5" s="169">
        <v>1.3280000000000001</v>
      </c>
      <c r="Z5" s="374">
        <v>1.0149999999999999</v>
      </c>
      <c r="AA5" s="102">
        <f t="shared" ref="AA5:AA36" si="1">$M5*F5</f>
        <v>0</v>
      </c>
      <c r="AB5" s="102">
        <f t="shared" ref="AB5:AB36" si="2">$M5*G5</f>
        <v>0</v>
      </c>
      <c r="AC5" s="102">
        <f t="shared" ref="AC5:AC36" si="3">$M5*H5</f>
        <v>0</v>
      </c>
      <c r="AD5" s="102">
        <f t="shared" ref="AD5:AD36" si="4">$M5*I5</f>
        <v>0</v>
      </c>
      <c r="AE5" s="102">
        <f t="shared" ref="AE5:AE36" si="5">$M5*J5</f>
        <v>0</v>
      </c>
      <c r="AF5" s="102">
        <f t="shared" ref="AF5:AF36" si="6">$M5*K5</f>
        <v>0</v>
      </c>
      <c r="AG5" s="102"/>
      <c r="AH5" s="166">
        <f>M5*Y5</f>
        <v>0</v>
      </c>
      <c r="AI5" s="378">
        <f>M5*Z5</f>
        <v>0</v>
      </c>
      <c r="AJ5" s="167">
        <f t="shared" ref="AJ5:AJ36" si="7">M5*L5</f>
        <v>0</v>
      </c>
      <c r="AK5" s="92">
        <v>40</v>
      </c>
      <c r="AL5" s="92"/>
      <c r="AM5" s="92"/>
      <c r="AN5" s="92"/>
      <c r="AO5" s="92"/>
      <c r="AP5" s="92"/>
      <c r="AQ5" s="112"/>
      <c r="AR5" s="112"/>
      <c r="AS5" s="112"/>
      <c r="AT5" s="112"/>
      <c r="AU5" s="112"/>
      <c r="AV5" s="112"/>
      <c r="AW5" s="112"/>
      <c r="AX5" s="112">
        <f>$M5*80</f>
        <v>0</v>
      </c>
      <c r="AY5" s="112"/>
      <c r="AZ5" s="108"/>
      <c r="BA5" s="186">
        <v>21000163</v>
      </c>
      <c r="BB5" s="375"/>
      <c r="BC5" s="33">
        <f t="shared" ref="BC5:BH23" si="8">$M5*AK5</f>
        <v>0</v>
      </c>
      <c r="BD5" s="33">
        <f t="shared" si="8"/>
        <v>0</v>
      </c>
      <c r="BE5" s="33">
        <f t="shared" si="8"/>
        <v>0</v>
      </c>
      <c r="BF5" s="33">
        <f t="shared" si="8"/>
        <v>0</v>
      </c>
      <c r="BG5" s="33">
        <f t="shared" si="8"/>
        <v>0</v>
      </c>
      <c r="BH5" s="33">
        <f t="shared" si="8"/>
        <v>0</v>
      </c>
    </row>
    <row r="6" spans="1:63" ht="13.5" customHeight="1">
      <c r="A6" s="512">
        <v>12003</v>
      </c>
      <c r="B6" s="557" t="s">
        <v>416</v>
      </c>
      <c r="C6" s="227"/>
      <c r="D6" s="363" t="s">
        <v>94</v>
      </c>
      <c r="E6" s="32">
        <f t="shared" ref="E6:E50" si="9">SUM(F6:K6)</f>
        <v>12</v>
      </c>
      <c r="F6" s="32"/>
      <c r="G6" s="32"/>
      <c r="H6" s="32">
        <v>9</v>
      </c>
      <c r="I6" s="32">
        <v>3</v>
      </c>
      <c r="J6" s="32"/>
      <c r="K6" s="32"/>
      <c r="L6" s="248">
        <v>220.59</v>
      </c>
      <c r="M6" s="370">
        <f t="shared" ref="M6:M50" si="10">SUM(N6:X6)</f>
        <v>0</v>
      </c>
      <c r="N6" s="19"/>
      <c r="O6" s="19"/>
      <c r="P6" s="19"/>
      <c r="Q6" s="19"/>
      <c r="R6" s="19"/>
      <c r="S6" s="19"/>
      <c r="T6" s="19"/>
      <c r="U6" s="372"/>
      <c r="V6" s="372"/>
      <c r="W6" s="372"/>
      <c r="X6" s="372"/>
      <c r="Y6" s="169">
        <v>4.17</v>
      </c>
      <c r="Z6" s="374">
        <v>3.2490000000000001</v>
      </c>
      <c r="AA6" s="102">
        <f t="shared" si="1"/>
        <v>0</v>
      </c>
      <c r="AB6" s="102">
        <f t="shared" si="2"/>
        <v>0</v>
      </c>
      <c r="AC6" s="102">
        <f t="shared" si="3"/>
        <v>0</v>
      </c>
      <c r="AD6" s="102">
        <f t="shared" si="4"/>
        <v>0</v>
      </c>
      <c r="AE6" s="102">
        <f t="shared" si="5"/>
        <v>0</v>
      </c>
      <c r="AF6" s="102">
        <f t="shared" si="6"/>
        <v>0</v>
      </c>
      <c r="AG6" s="102"/>
      <c r="AH6" s="166">
        <f t="shared" ref="AH6:AH50" si="11">M6*Y6</f>
        <v>0</v>
      </c>
      <c r="AI6" s="378">
        <f t="shared" ref="AI6:AI50" si="12">M6*Z6</f>
        <v>0</v>
      </c>
      <c r="AJ6" s="167">
        <f t="shared" si="7"/>
        <v>0</v>
      </c>
      <c r="AK6" s="92"/>
      <c r="AL6" s="92">
        <v>12</v>
      </c>
      <c r="AM6" s="92"/>
      <c r="AN6" s="92"/>
      <c r="AO6" s="92"/>
      <c r="AP6" s="92"/>
      <c r="AQ6" s="112"/>
      <c r="AR6" s="112">
        <f>$M6*1</f>
        <v>0</v>
      </c>
      <c r="AS6" s="112">
        <f>$M6*10</f>
        <v>0</v>
      </c>
      <c r="AT6" s="112">
        <f>$M6*1</f>
        <v>0</v>
      </c>
      <c r="AU6" s="112"/>
      <c r="AV6" s="112"/>
      <c r="AW6" s="112"/>
      <c r="AX6" s="112"/>
      <c r="AY6" s="112"/>
      <c r="AZ6" s="108"/>
      <c r="BA6" s="186">
        <v>21000165</v>
      </c>
      <c r="BB6" s="375"/>
      <c r="BC6" s="33">
        <f t="shared" si="8"/>
        <v>0</v>
      </c>
      <c r="BD6" s="33">
        <f t="shared" si="8"/>
        <v>0</v>
      </c>
      <c r="BE6" s="33">
        <f t="shared" si="8"/>
        <v>0</v>
      </c>
      <c r="BF6" s="33">
        <f t="shared" si="8"/>
        <v>0</v>
      </c>
      <c r="BG6" s="33">
        <f t="shared" si="8"/>
        <v>0</v>
      </c>
      <c r="BH6" s="33">
        <f t="shared" si="8"/>
        <v>0</v>
      </c>
    </row>
    <row r="7" spans="1:63" ht="13.5" customHeight="1">
      <c r="A7" s="512">
        <v>12004</v>
      </c>
      <c r="B7" s="556" t="s">
        <v>417</v>
      </c>
      <c r="C7" s="270"/>
      <c r="D7" s="363" t="s">
        <v>94</v>
      </c>
      <c r="E7" s="32">
        <f t="shared" si="9"/>
        <v>11</v>
      </c>
      <c r="F7" s="32"/>
      <c r="G7" s="32"/>
      <c r="H7" s="32">
        <v>8</v>
      </c>
      <c r="I7" s="32">
        <v>1</v>
      </c>
      <c r="J7" s="32">
        <v>1</v>
      </c>
      <c r="K7" s="32">
        <v>1</v>
      </c>
      <c r="L7" s="248">
        <v>284.67</v>
      </c>
      <c r="M7" s="370">
        <f t="shared" si="10"/>
        <v>0</v>
      </c>
      <c r="N7" s="19"/>
      <c r="O7" s="19"/>
      <c r="P7" s="19"/>
      <c r="Q7" s="19"/>
      <c r="R7" s="19"/>
      <c r="S7" s="19"/>
      <c r="T7" s="19"/>
      <c r="U7" s="372"/>
      <c r="V7" s="372"/>
      <c r="W7" s="372"/>
      <c r="X7" s="372"/>
      <c r="Y7" s="169">
        <v>5.7590000000000003</v>
      </c>
      <c r="Z7" s="374">
        <v>4.63</v>
      </c>
      <c r="AA7" s="102">
        <f t="shared" si="1"/>
        <v>0</v>
      </c>
      <c r="AB7" s="102">
        <f t="shared" si="2"/>
        <v>0</v>
      </c>
      <c r="AC7" s="102">
        <f t="shared" si="3"/>
        <v>0</v>
      </c>
      <c r="AD7" s="102">
        <f t="shared" si="4"/>
        <v>0</v>
      </c>
      <c r="AE7" s="102">
        <f t="shared" si="5"/>
        <v>0</v>
      </c>
      <c r="AF7" s="102">
        <f t="shared" si="6"/>
        <v>0</v>
      </c>
      <c r="AG7" s="102"/>
      <c r="AH7" s="166">
        <f t="shared" si="11"/>
        <v>0</v>
      </c>
      <c r="AI7" s="378">
        <f t="shared" si="12"/>
        <v>0</v>
      </c>
      <c r="AJ7" s="167">
        <f t="shared" si="7"/>
        <v>0</v>
      </c>
      <c r="AK7" s="92"/>
      <c r="AL7" s="92"/>
      <c r="AM7" s="92"/>
      <c r="AN7" s="92">
        <v>11</v>
      </c>
      <c r="AO7" s="92"/>
      <c r="AP7" s="92"/>
      <c r="AQ7" s="112"/>
      <c r="AR7" s="112">
        <f>$M7*1</f>
        <v>0</v>
      </c>
      <c r="AS7" s="112">
        <f>$M7*10</f>
        <v>0</v>
      </c>
      <c r="AT7" s="112"/>
      <c r="AU7" s="112"/>
      <c r="AV7" s="112"/>
      <c r="AW7" s="112"/>
      <c r="AX7" s="112"/>
      <c r="AY7" s="112"/>
      <c r="AZ7" s="108"/>
      <c r="BA7" s="186">
        <v>21000166</v>
      </c>
      <c r="BB7" s="375"/>
      <c r="BC7" s="33">
        <f t="shared" si="8"/>
        <v>0</v>
      </c>
      <c r="BD7" s="33">
        <f t="shared" si="8"/>
        <v>0</v>
      </c>
      <c r="BE7" s="33">
        <f t="shared" si="8"/>
        <v>0</v>
      </c>
      <c r="BF7" s="33">
        <f t="shared" si="8"/>
        <v>0</v>
      </c>
      <c r="BG7" s="33">
        <f t="shared" si="8"/>
        <v>0</v>
      </c>
      <c r="BH7" s="33">
        <f t="shared" si="8"/>
        <v>0</v>
      </c>
    </row>
    <row r="8" spans="1:63" ht="13.5" customHeight="1">
      <c r="A8" s="512">
        <v>12005</v>
      </c>
      <c r="B8" s="558" t="s">
        <v>418</v>
      </c>
      <c r="C8" s="251"/>
      <c r="D8" s="363" t="s">
        <v>94</v>
      </c>
      <c r="E8" s="32">
        <f t="shared" si="9"/>
        <v>9</v>
      </c>
      <c r="F8" s="32"/>
      <c r="G8" s="32"/>
      <c r="H8" s="32">
        <v>3</v>
      </c>
      <c r="I8" s="32">
        <v>5</v>
      </c>
      <c r="J8" s="32">
        <v>1</v>
      </c>
      <c r="K8" s="32"/>
      <c r="L8" s="248">
        <v>246.81</v>
      </c>
      <c r="M8" s="370">
        <f t="shared" si="10"/>
        <v>0</v>
      </c>
      <c r="N8" s="19"/>
      <c r="O8" s="19"/>
      <c r="P8" s="19"/>
      <c r="Q8" s="19"/>
      <c r="R8" s="19"/>
      <c r="S8" s="19"/>
      <c r="T8" s="19"/>
      <c r="U8" s="372"/>
      <c r="V8" s="372"/>
      <c r="W8" s="372"/>
      <c r="X8" s="372"/>
      <c r="Y8" s="169">
        <v>4.9619999999999997</v>
      </c>
      <c r="Z8" s="374">
        <v>3.9369999999999998</v>
      </c>
      <c r="AA8" s="102">
        <f t="shared" si="1"/>
        <v>0</v>
      </c>
      <c r="AB8" s="102">
        <f t="shared" si="2"/>
        <v>0</v>
      </c>
      <c r="AC8" s="102">
        <f t="shared" si="3"/>
        <v>0</v>
      </c>
      <c r="AD8" s="102">
        <f t="shared" si="4"/>
        <v>0</v>
      </c>
      <c r="AE8" s="102">
        <f t="shared" si="5"/>
        <v>0</v>
      </c>
      <c r="AF8" s="102">
        <f t="shared" si="6"/>
        <v>0</v>
      </c>
      <c r="AG8" s="102"/>
      <c r="AH8" s="166">
        <f t="shared" si="11"/>
        <v>0</v>
      </c>
      <c r="AI8" s="378">
        <f t="shared" si="12"/>
        <v>0</v>
      </c>
      <c r="AJ8" s="167">
        <f t="shared" si="7"/>
        <v>0</v>
      </c>
      <c r="AK8" s="92"/>
      <c r="AL8" s="92">
        <v>4</v>
      </c>
      <c r="AM8" s="92"/>
      <c r="AN8" s="92">
        <v>5</v>
      </c>
      <c r="AO8" s="92"/>
      <c r="AP8" s="92"/>
      <c r="AQ8" s="112"/>
      <c r="AR8" s="112">
        <f>$M8*1</f>
        <v>0</v>
      </c>
      <c r="AS8" s="112">
        <f>$M8*8</f>
        <v>0</v>
      </c>
      <c r="AT8" s="112"/>
      <c r="AU8" s="112"/>
      <c r="AV8" s="112"/>
      <c r="AW8" s="112"/>
      <c r="AX8" s="112"/>
      <c r="AY8" s="112"/>
      <c r="AZ8" s="108"/>
      <c r="BA8" s="186">
        <v>21000167</v>
      </c>
      <c r="BB8" s="375"/>
      <c r="BC8" s="33">
        <f t="shared" si="8"/>
        <v>0</v>
      </c>
      <c r="BD8" s="33">
        <f t="shared" si="8"/>
        <v>0</v>
      </c>
      <c r="BE8" s="33">
        <f t="shared" si="8"/>
        <v>0</v>
      </c>
      <c r="BF8" s="33">
        <f t="shared" si="8"/>
        <v>0</v>
      </c>
      <c r="BG8" s="33">
        <f t="shared" si="8"/>
        <v>0</v>
      </c>
      <c r="BH8" s="33">
        <f t="shared" si="8"/>
        <v>0</v>
      </c>
    </row>
    <row r="9" spans="1:63" ht="13.5" customHeight="1">
      <c r="A9" s="512">
        <v>11008</v>
      </c>
      <c r="B9" s="557" t="s">
        <v>419</v>
      </c>
      <c r="C9" s="227"/>
      <c r="D9" s="363" t="s">
        <v>94</v>
      </c>
      <c r="E9" s="32">
        <f t="shared" si="9"/>
        <v>10</v>
      </c>
      <c r="F9" s="32"/>
      <c r="G9" s="32"/>
      <c r="H9" s="32"/>
      <c r="I9" s="32"/>
      <c r="J9" s="32">
        <v>5</v>
      </c>
      <c r="K9" s="32">
        <v>5</v>
      </c>
      <c r="L9" s="248">
        <v>358.32</v>
      </c>
      <c r="M9" s="370">
        <f t="shared" si="10"/>
        <v>0</v>
      </c>
      <c r="N9" s="19"/>
      <c r="O9" s="19"/>
      <c r="P9" s="47"/>
      <c r="Q9" s="47"/>
      <c r="R9" s="47"/>
      <c r="S9" s="47"/>
      <c r="T9" s="47"/>
      <c r="U9" s="372"/>
      <c r="V9" s="372"/>
      <c r="W9" s="372"/>
      <c r="X9" s="372"/>
      <c r="Y9" s="169">
        <v>4.9580000000000002</v>
      </c>
      <c r="Z9" s="169"/>
      <c r="AA9" s="102">
        <f t="shared" si="1"/>
        <v>0</v>
      </c>
      <c r="AB9" s="102">
        <f t="shared" si="2"/>
        <v>0</v>
      </c>
      <c r="AC9" s="102">
        <f t="shared" si="3"/>
        <v>0</v>
      </c>
      <c r="AD9" s="102">
        <f t="shared" si="4"/>
        <v>0</v>
      </c>
      <c r="AE9" s="102">
        <f t="shared" si="5"/>
        <v>0</v>
      </c>
      <c r="AF9" s="102">
        <f t="shared" si="6"/>
        <v>0</v>
      </c>
      <c r="AG9" s="92"/>
      <c r="AH9" s="166">
        <f t="shared" si="11"/>
        <v>0</v>
      </c>
      <c r="AI9" s="378">
        <f t="shared" si="12"/>
        <v>0</v>
      </c>
      <c r="AJ9" s="167">
        <f t="shared" si="7"/>
        <v>0</v>
      </c>
      <c r="AK9" s="108"/>
      <c r="AL9" s="112"/>
      <c r="AM9" s="112"/>
      <c r="AN9" s="108">
        <v>10</v>
      </c>
      <c r="AO9" s="112"/>
      <c r="AP9" s="112"/>
      <c r="AQ9" s="112"/>
      <c r="AR9" s="112"/>
      <c r="AS9" s="112">
        <f>$M9*7</f>
        <v>0</v>
      </c>
      <c r="AT9" s="112">
        <f>$M9*3</f>
        <v>0</v>
      </c>
      <c r="AU9" s="112"/>
      <c r="AV9" s="112"/>
      <c r="AW9" s="112"/>
      <c r="AX9" s="112"/>
      <c r="AY9" s="112"/>
      <c r="AZ9" s="108"/>
      <c r="BA9" s="186">
        <v>21000147</v>
      </c>
      <c r="BB9" s="375"/>
      <c r="BC9" s="33">
        <f t="shared" si="8"/>
        <v>0</v>
      </c>
      <c r="BD9" s="33">
        <f t="shared" si="8"/>
        <v>0</v>
      </c>
      <c r="BE9" s="33">
        <f t="shared" si="8"/>
        <v>0</v>
      </c>
      <c r="BF9" s="33">
        <f t="shared" si="8"/>
        <v>0</v>
      </c>
      <c r="BG9" s="33">
        <f t="shared" si="8"/>
        <v>0</v>
      </c>
      <c r="BH9" s="33">
        <f t="shared" si="8"/>
        <v>0</v>
      </c>
      <c r="BI9" s="33"/>
      <c r="BJ9" s="33"/>
      <c r="BK9" s="33"/>
    </row>
    <row r="10" spans="1:63" ht="13.5" customHeight="1">
      <c r="A10" s="512">
        <v>12011</v>
      </c>
      <c r="B10" s="559" t="s">
        <v>420</v>
      </c>
      <c r="C10" s="228"/>
      <c r="D10" s="363" t="s">
        <v>94</v>
      </c>
      <c r="E10" s="32">
        <f t="shared" si="9"/>
        <v>12</v>
      </c>
      <c r="F10" s="32"/>
      <c r="G10" s="32"/>
      <c r="H10" s="32">
        <v>4</v>
      </c>
      <c r="I10" s="32">
        <v>6</v>
      </c>
      <c r="J10" s="32">
        <v>2</v>
      </c>
      <c r="K10" s="32"/>
      <c r="L10" s="248">
        <v>325.2</v>
      </c>
      <c r="M10" s="370">
        <f t="shared" si="10"/>
        <v>0</v>
      </c>
      <c r="N10" s="19"/>
      <c r="O10" s="19"/>
      <c r="P10" s="47"/>
      <c r="Q10" s="47"/>
      <c r="R10" s="47"/>
      <c r="S10" s="47"/>
      <c r="T10" s="47"/>
      <c r="U10" s="372"/>
      <c r="V10" s="372"/>
      <c r="W10" s="372"/>
      <c r="X10" s="372"/>
      <c r="Y10" s="169">
        <v>6.5780000000000003</v>
      </c>
      <c r="Z10" s="374">
        <v>5.343</v>
      </c>
      <c r="AA10" s="102">
        <f t="shared" si="1"/>
        <v>0</v>
      </c>
      <c r="AB10" s="102">
        <f t="shared" si="2"/>
        <v>0</v>
      </c>
      <c r="AC10" s="102">
        <f t="shared" si="3"/>
        <v>0</v>
      </c>
      <c r="AD10" s="102">
        <f t="shared" si="4"/>
        <v>0</v>
      </c>
      <c r="AE10" s="102">
        <f t="shared" si="5"/>
        <v>0</v>
      </c>
      <c r="AF10" s="102">
        <f t="shared" si="6"/>
        <v>0</v>
      </c>
      <c r="AG10" s="102"/>
      <c r="AH10" s="166">
        <f t="shared" si="11"/>
        <v>0</v>
      </c>
      <c r="AI10" s="378">
        <f t="shared" si="12"/>
        <v>0</v>
      </c>
      <c r="AJ10" s="167">
        <f t="shared" si="7"/>
        <v>0</v>
      </c>
      <c r="AK10" s="108"/>
      <c r="AL10" s="112">
        <v>4</v>
      </c>
      <c r="AM10" s="112"/>
      <c r="AN10" s="108">
        <v>4</v>
      </c>
      <c r="AO10" s="112">
        <v>4</v>
      </c>
      <c r="AP10" s="112"/>
      <c r="AQ10" s="112"/>
      <c r="AR10" s="112">
        <f>$M10*4</f>
        <v>0</v>
      </c>
      <c r="AS10" s="112">
        <f>$M10*5</f>
        <v>0</v>
      </c>
      <c r="AT10" s="112">
        <f>$M10*2</f>
        <v>0</v>
      </c>
      <c r="AU10" s="112">
        <f>$M10*1</f>
        <v>0</v>
      </c>
      <c r="AV10" s="112"/>
      <c r="AW10" s="112"/>
      <c r="AX10" s="112"/>
      <c r="AY10" s="112"/>
      <c r="AZ10" s="108"/>
      <c r="BA10" s="186">
        <v>21000168</v>
      </c>
      <c r="BB10" s="375"/>
      <c r="BC10" s="33">
        <f t="shared" si="8"/>
        <v>0</v>
      </c>
      <c r="BD10" s="33">
        <f t="shared" si="8"/>
        <v>0</v>
      </c>
      <c r="BE10" s="33">
        <f t="shared" si="8"/>
        <v>0</v>
      </c>
      <c r="BF10" s="33">
        <f t="shared" si="8"/>
        <v>0</v>
      </c>
      <c r="BG10" s="33">
        <f t="shared" si="8"/>
        <v>0</v>
      </c>
      <c r="BH10" s="33">
        <f t="shared" si="8"/>
        <v>0</v>
      </c>
    </row>
    <row r="11" spans="1:63" ht="13.5" customHeight="1">
      <c r="A11" s="512">
        <v>12012</v>
      </c>
      <c r="B11" s="559" t="s">
        <v>421</v>
      </c>
      <c r="C11" s="228"/>
      <c r="D11" s="363" t="s">
        <v>94</v>
      </c>
      <c r="E11" s="32">
        <f t="shared" si="9"/>
        <v>13</v>
      </c>
      <c r="F11" s="32"/>
      <c r="G11" s="32"/>
      <c r="H11" s="32">
        <v>9</v>
      </c>
      <c r="I11" s="32">
        <v>2</v>
      </c>
      <c r="J11" s="32">
        <v>2</v>
      </c>
      <c r="K11" s="32"/>
      <c r="L11" s="248">
        <v>363.48</v>
      </c>
      <c r="M11" s="370">
        <f t="shared" si="10"/>
        <v>0</v>
      </c>
      <c r="N11" s="19"/>
      <c r="O11" s="19"/>
      <c r="P11" s="47"/>
      <c r="Q11" s="47"/>
      <c r="R11" s="47"/>
      <c r="S11" s="47"/>
      <c r="T11" s="47"/>
      <c r="U11" s="372"/>
      <c r="V11" s="372"/>
      <c r="W11" s="372"/>
      <c r="X11" s="372"/>
      <c r="Y11" s="169">
        <v>7.3490000000000002</v>
      </c>
      <c r="Z11" s="374">
        <v>6.0129999999999999</v>
      </c>
      <c r="AA11" s="102">
        <f t="shared" si="1"/>
        <v>0</v>
      </c>
      <c r="AB11" s="102">
        <f t="shared" si="2"/>
        <v>0</v>
      </c>
      <c r="AC11" s="102">
        <f t="shared" si="3"/>
        <v>0</v>
      </c>
      <c r="AD11" s="102">
        <f t="shared" si="4"/>
        <v>0</v>
      </c>
      <c r="AE11" s="102">
        <f t="shared" si="5"/>
        <v>0</v>
      </c>
      <c r="AF11" s="102">
        <f t="shared" si="6"/>
        <v>0</v>
      </c>
      <c r="AG11" s="102"/>
      <c r="AH11" s="166">
        <f t="shared" si="11"/>
        <v>0</v>
      </c>
      <c r="AI11" s="378">
        <f t="shared" si="12"/>
        <v>0</v>
      </c>
      <c r="AJ11" s="167">
        <f t="shared" si="7"/>
        <v>0</v>
      </c>
      <c r="AK11" s="108"/>
      <c r="AL11" s="112">
        <v>4</v>
      </c>
      <c r="AM11" s="112"/>
      <c r="AN11" s="108">
        <v>5</v>
      </c>
      <c r="AO11" s="112">
        <v>4</v>
      </c>
      <c r="AP11" s="112"/>
      <c r="AQ11" s="112"/>
      <c r="AR11" s="112">
        <f>$M11*3</f>
        <v>0</v>
      </c>
      <c r="AS11" s="112">
        <f>$M11*5</f>
        <v>0</v>
      </c>
      <c r="AT11" s="112">
        <f>$M11*3</f>
        <v>0</v>
      </c>
      <c r="AU11" s="112">
        <f>$M11*2</f>
        <v>0</v>
      </c>
      <c r="AV11" s="112"/>
      <c r="AW11" s="112"/>
      <c r="AX11" s="112"/>
      <c r="AY11" s="112"/>
      <c r="AZ11" s="108"/>
      <c r="BA11" s="186">
        <v>21000169</v>
      </c>
      <c r="BB11" s="375"/>
      <c r="BC11" s="33">
        <f t="shared" si="8"/>
        <v>0</v>
      </c>
      <c r="BD11" s="33">
        <f t="shared" si="8"/>
        <v>0</v>
      </c>
      <c r="BE11" s="33">
        <f t="shared" si="8"/>
        <v>0</v>
      </c>
      <c r="BF11" s="33">
        <f t="shared" si="8"/>
        <v>0</v>
      </c>
      <c r="BG11" s="33">
        <f t="shared" si="8"/>
        <v>0</v>
      </c>
      <c r="BH11" s="33">
        <f t="shared" si="8"/>
        <v>0</v>
      </c>
    </row>
    <row r="12" spans="1:63" ht="13.5" customHeight="1">
      <c r="A12" s="512">
        <v>11015</v>
      </c>
      <c r="B12" s="557" t="s">
        <v>422</v>
      </c>
      <c r="C12" s="227"/>
      <c r="D12" s="363" t="s">
        <v>94</v>
      </c>
      <c r="E12" s="32">
        <f t="shared" si="9"/>
        <v>12</v>
      </c>
      <c r="F12" s="112"/>
      <c r="G12" s="32"/>
      <c r="H12" s="32">
        <v>5</v>
      </c>
      <c r="I12" s="32">
        <v>2</v>
      </c>
      <c r="J12" s="32">
        <v>5</v>
      </c>
      <c r="K12" s="32"/>
      <c r="L12" s="248">
        <v>406.77</v>
      </c>
      <c r="M12" s="370">
        <f t="shared" si="10"/>
        <v>0</v>
      </c>
      <c r="N12" s="19"/>
      <c r="O12" s="19"/>
      <c r="P12" s="47"/>
      <c r="Q12" s="47"/>
      <c r="R12" s="47"/>
      <c r="S12" s="47"/>
      <c r="T12" s="47"/>
      <c r="U12" s="372"/>
      <c r="V12" s="372"/>
      <c r="W12" s="372"/>
      <c r="X12" s="372"/>
      <c r="Y12" s="169">
        <v>6.3789999999999996</v>
      </c>
      <c r="Z12" s="169"/>
      <c r="AA12" s="102">
        <f t="shared" si="1"/>
        <v>0</v>
      </c>
      <c r="AB12" s="102">
        <f t="shared" si="2"/>
        <v>0</v>
      </c>
      <c r="AC12" s="102">
        <f t="shared" si="3"/>
        <v>0</v>
      </c>
      <c r="AD12" s="102">
        <f t="shared" si="4"/>
        <v>0</v>
      </c>
      <c r="AE12" s="102">
        <f t="shared" si="5"/>
        <v>0</v>
      </c>
      <c r="AF12" s="102">
        <f t="shared" si="6"/>
        <v>0</v>
      </c>
      <c r="AG12" s="102"/>
      <c r="AH12" s="166">
        <f t="shared" si="11"/>
        <v>0</v>
      </c>
      <c r="AI12" s="378">
        <f t="shared" si="12"/>
        <v>0</v>
      </c>
      <c r="AJ12" s="167">
        <f t="shared" si="7"/>
        <v>0</v>
      </c>
      <c r="AK12" s="108"/>
      <c r="AL12" s="112">
        <v>7</v>
      </c>
      <c r="AM12" s="112"/>
      <c r="AN12" s="108"/>
      <c r="AO12" s="112"/>
      <c r="AP12" s="112">
        <v>5</v>
      </c>
      <c r="AQ12" s="112"/>
      <c r="AR12" s="112">
        <f>$M12*1</f>
        <v>0</v>
      </c>
      <c r="AS12" s="112">
        <f>$M12*6</f>
        <v>0</v>
      </c>
      <c r="AT12" s="112"/>
      <c r="AU12" s="112">
        <f>$M12*5</f>
        <v>0</v>
      </c>
      <c r="AV12" s="112"/>
      <c r="AW12" s="112"/>
      <c r="AX12" s="112"/>
      <c r="AY12" s="112"/>
      <c r="AZ12" s="108"/>
      <c r="BA12" s="186">
        <v>21000148</v>
      </c>
      <c r="BB12" s="375"/>
      <c r="BC12" s="33">
        <f t="shared" si="8"/>
        <v>0</v>
      </c>
      <c r="BD12" s="33">
        <f t="shared" si="8"/>
        <v>0</v>
      </c>
      <c r="BE12" s="33">
        <f t="shared" si="8"/>
        <v>0</v>
      </c>
      <c r="BF12" s="33">
        <f t="shared" si="8"/>
        <v>0</v>
      </c>
      <c r="BG12" s="33">
        <f t="shared" si="8"/>
        <v>0</v>
      </c>
      <c r="BH12" s="33">
        <f t="shared" si="8"/>
        <v>0</v>
      </c>
    </row>
    <row r="13" spans="1:63" ht="13.5" customHeight="1">
      <c r="A13" s="512">
        <v>12016</v>
      </c>
      <c r="B13" s="556" t="s">
        <v>423</v>
      </c>
      <c r="C13" s="270"/>
      <c r="D13" s="363" t="s">
        <v>94</v>
      </c>
      <c r="E13" s="32">
        <f t="shared" si="9"/>
        <v>10</v>
      </c>
      <c r="F13" s="96"/>
      <c r="G13" s="96"/>
      <c r="H13" s="96">
        <v>2</v>
      </c>
      <c r="I13" s="96">
        <v>8</v>
      </c>
      <c r="J13" s="96"/>
      <c r="K13" s="32"/>
      <c r="L13" s="248">
        <v>314.39999999999998</v>
      </c>
      <c r="M13" s="370">
        <f t="shared" si="10"/>
        <v>0</v>
      </c>
      <c r="N13" s="19"/>
      <c r="O13" s="19"/>
      <c r="P13" s="19"/>
      <c r="Q13" s="19"/>
      <c r="R13" s="19"/>
      <c r="S13" s="19"/>
      <c r="T13" s="19"/>
      <c r="U13" s="372"/>
      <c r="V13" s="372"/>
      <c r="W13" s="372"/>
      <c r="X13" s="372"/>
      <c r="Y13" s="169">
        <v>6.4770000000000003</v>
      </c>
      <c r="Z13" s="374">
        <v>5.2549999999999999</v>
      </c>
      <c r="AA13" s="102">
        <f t="shared" si="1"/>
        <v>0</v>
      </c>
      <c r="AB13" s="102">
        <f t="shared" si="2"/>
        <v>0</v>
      </c>
      <c r="AC13" s="102">
        <f t="shared" si="3"/>
        <v>0</v>
      </c>
      <c r="AD13" s="102">
        <f t="shared" si="4"/>
        <v>0</v>
      </c>
      <c r="AE13" s="102">
        <f t="shared" si="5"/>
        <v>0</v>
      </c>
      <c r="AF13" s="102">
        <f t="shared" si="6"/>
        <v>0</v>
      </c>
      <c r="AG13" s="102"/>
      <c r="AH13" s="166">
        <f t="shared" si="11"/>
        <v>0</v>
      </c>
      <c r="AI13" s="378">
        <f t="shared" si="12"/>
        <v>0</v>
      </c>
      <c r="AJ13" s="167">
        <f t="shared" si="7"/>
        <v>0</v>
      </c>
      <c r="AK13" s="108"/>
      <c r="AL13" s="112"/>
      <c r="AM13" s="112"/>
      <c r="AN13" s="108">
        <v>4</v>
      </c>
      <c r="AO13" s="112">
        <v>5</v>
      </c>
      <c r="AP13" s="112">
        <v>1</v>
      </c>
      <c r="AQ13" s="112"/>
      <c r="AR13" s="112">
        <f>$M13*1</f>
        <v>0</v>
      </c>
      <c r="AS13" s="112">
        <f>$M13*4</f>
        <v>0</v>
      </c>
      <c r="AT13" s="112">
        <f>$M13*4</f>
        <v>0</v>
      </c>
      <c r="AU13" s="112">
        <f>$M13*1</f>
        <v>0</v>
      </c>
      <c r="AV13" s="112"/>
      <c r="AW13" s="112"/>
      <c r="AX13" s="112"/>
      <c r="AY13" s="112"/>
      <c r="AZ13" s="108"/>
      <c r="BA13" s="186">
        <v>21000171</v>
      </c>
      <c r="BB13" s="375"/>
      <c r="BC13" s="33">
        <f t="shared" si="8"/>
        <v>0</v>
      </c>
      <c r="BD13" s="33">
        <f t="shared" si="8"/>
        <v>0</v>
      </c>
      <c r="BE13" s="33">
        <f t="shared" si="8"/>
        <v>0</v>
      </c>
      <c r="BF13" s="33">
        <f t="shared" si="8"/>
        <v>0</v>
      </c>
      <c r="BG13" s="33">
        <f t="shared" si="8"/>
        <v>0</v>
      </c>
      <c r="BH13" s="33">
        <f t="shared" si="8"/>
        <v>0</v>
      </c>
    </row>
    <row r="14" spans="1:63" ht="13.5" customHeight="1">
      <c r="A14" s="512">
        <v>11018</v>
      </c>
      <c r="B14" s="557" t="s">
        <v>424</v>
      </c>
      <c r="C14" s="270"/>
      <c r="D14" s="363" t="s">
        <v>94</v>
      </c>
      <c r="E14" s="32">
        <f t="shared" si="9"/>
        <v>3</v>
      </c>
      <c r="F14" s="32"/>
      <c r="G14" s="32"/>
      <c r="H14" s="32"/>
      <c r="I14" s="32"/>
      <c r="J14" s="32"/>
      <c r="K14" s="32">
        <v>3</v>
      </c>
      <c r="L14" s="248">
        <v>180.99</v>
      </c>
      <c r="M14" s="370">
        <f t="shared" si="10"/>
        <v>0</v>
      </c>
      <c r="N14" s="19"/>
      <c r="O14" s="19"/>
      <c r="P14" s="19"/>
      <c r="Q14" s="19"/>
      <c r="R14" s="19"/>
      <c r="S14" s="19"/>
      <c r="T14" s="19"/>
      <c r="U14" s="372"/>
      <c r="V14" s="372"/>
      <c r="W14" s="372"/>
      <c r="X14" s="372"/>
      <c r="Y14" s="170">
        <v>2.988</v>
      </c>
      <c r="Z14" s="170"/>
      <c r="AA14" s="102">
        <f t="shared" si="1"/>
        <v>0</v>
      </c>
      <c r="AB14" s="102">
        <f t="shared" si="2"/>
        <v>0</v>
      </c>
      <c r="AC14" s="102">
        <f t="shared" si="3"/>
        <v>0</v>
      </c>
      <c r="AD14" s="102">
        <f t="shared" si="4"/>
        <v>0</v>
      </c>
      <c r="AE14" s="102">
        <f t="shared" si="5"/>
        <v>0</v>
      </c>
      <c r="AF14" s="102">
        <f t="shared" si="6"/>
        <v>0</v>
      </c>
      <c r="AG14" s="102"/>
      <c r="AH14" s="166">
        <f t="shared" si="11"/>
        <v>0</v>
      </c>
      <c r="AI14" s="378">
        <f t="shared" si="12"/>
        <v>0</v>
      </c>
      <c r="AJ14" s="167">
        <f t="shared" si="7"/>
        <v>0</v>
      </c>
      <c r="AK14" s="108"/>
      <c r="AL14" s="112"/>
      <c r="AM14" s="112"/>
      <c r="AN14" s="108"/>
      <c r="AO14" s="112"/>
      <c r="AP14" s="112">
        <v>3</v>
      </c>
      <c r="AQ14" s="112"/>
      <c r="AR14" s="112"/>
      <c r="AS14" s="112"/>
      <c r="AT14" s="112"/>
      <c r="AU14" s="112"/>
      <c r="AV14" s="112">
        <f>$M14*3</f>
        <v>0</v>
      </c>
      <c r="AW14" s="112"/>
      <c r="AX14" s="112"/>
      <c r="AY14" s="112"/>
      <c r="AZ14" s="108"/>
      <c r="BA14" s="186">
        <v>21000149</v>
      </c>
      <c r="BB14" s="375"/>
      <c r="BC14" s="33">
        <f t="shared" si="8"/>
        <v>0</v>
      </c>
      <c r="BD14" s="33">
        <f t="shared" si="8"/>
        <v>0</v>
      </c>
      <c r="BE14" s="33">
        <f t="shared" si="8"/>
        <v>0</v>
      </c>
      <c r="BF14" s="33">
        <f t="shared" si="8"/>
        <v>0</v>
      </c>
      <c r="BG14" s="33">
        <f t="shared" si="8"/>
        <v>0</v>
      </c>
      <c r="BH14" s="33">
        <f t="shared" si="8"/>
        <v>0</v>
      </c>
    </row>
    <row r="15" spans="1:63" ht="13.5" customHeight="1">
      <c r="A15" s="512">
        <v>12024</v>
      </c>
      <c r="B15" s="557" t="s">
        <v>425</v>
      </c>
      <c r="C15" s="270"/>
      <c r="D15" s="363" t="s">
        <v>94</v>
      </c>
      <c r="E15" s="32">
        <f t="shared" si="9"/>
        <v>9</v>
      </c>
      <c r="F15" s="32"/>
      <c r="G15" s="32"/>
      <c r="H15" s="32">
        <v>4</v>
      </c>
      <c r="I15" s="32">
        <v>1</v>
      </c>
      <c r="J15" s="32">
        <v>4</v>
      </c>
      <c r="K15" s="32"/>
      <c r="L15" s="248">
        <v>323.67</v>
      </c>
      <c r="M15" s="370">
        <f t="shared" si="10"/>
        <v>0</v>
      </c>
      <c r="N15" s="19"/>
      <c r="O15" s="19"/>
      <c r="P15" s="19"/>
      <c r="Q15" s="19"/>
      <c r="R15" s="19"/>
      <c r="S15" s="19"/>
      <c r="T15" s="19"/>
      <c r="U15" s="372"/>
      <c r="V15" s="372"/>
      <c r="W15" s="372"/>
      <c r="X15" s="372"/>
      <c r="Y15" s="169">
        <v>6.7480000000000002</v>
      </c>
      <c r="Z15" s="374">
        <v>5.49</v>
      </c>
      <c r="AA15" s="102">
        <f t="shared" si="1"/>
        <v>0</v>
      </c>
      <c r="AB15" s="102">
        <f t="shared" si="2"/>
        <v>0</v>
      </c>
      <c r="AC15" s="102">
        <f t="shared" si="3"/>
        <v>0</v>
      </c>
      <c r="AD15" s="102">
        <f t="shared" si="4"/>
        <v>0</v>
      </c>
      <c r="AE15" s="102">
        <f t="shared" si="5"/>
        <v>0</v>
      </c>
      <c r="AF15" s="102">
        <f t="shared" si="6"/>
        <v>0</v>
      </c>
      <c r="AG15" s="102"/>
      <c r="AH15" s="166">
        <f t="shared" si="11"/>
        <v>0</v>
      </c>
      <c r="AI15" s="378">
        <f t="shared" si="12"/>
        <v>0</v>
      </c>
      <c r="AJ15" s="167">
        <f t="shared" si="7"/>
        <v>0</v>
      </c>
      <c r="AK15" s="108"/>
      <c r="AL15" s="112">
        <v>5</v>
      </c>
      <c r="AM15" s="112"/>
      <c r="AN15" s="108"/>
      <c r="AO15" s="112">
        <v>4</v>
      </c>
      <c r="AP15" s="112"/>
      <c r="AQ15" s="112"/>
      <c r="AR15" s="112">
        <f>$M15*2</f>
        <v>0</v>
      </c>
      <c r="AS15" s="112">
        <f>$M15*7</f>
        <v>0</v>
      </c>
      <c r="AT15" s="112"/>
      <c r="AU15" s="112"/>
      <c r="AV15" s="112"/>
      <c r="AW15" s="112"/>
      <c r="AX15" s="112"/>
      <c r="AY15" s="112"/>
      <c r="AZ15" s="108"/>
      <c r="BA15" s="186">
        <v>21000173</v>
      </c>
      <c r="BB15" s="375"/>
      <c r="BC15" s="33">
        <f t="shared" si="8"/>
        <v>0</v>
      </c>
      <c r="BD15" s="33">
        <f t="shared" si="8"/>
        <v>0</v>
      </c>
      <c r="BE15" s="33">
        <f t="shared" si="8"/>
        <v>0</v>
      </c>
      <c r="BF15" s="33">
        <f t="shared" si="8"/>
        <v>0</v>
      </c>
      <c r="BG15" s="33">
        <f t="shared" si="8"/>
        <v>0</v>
      </c>
      <c r="BH15" s="33">
        <f t="shared" si="8"/>
        <v>0</v>
      </c>
    </row>
    <row r="16" spans="1:63" ht="13.5" customHeight="1">
      <c r="A16" s="512">
        <v>11028</v>
      </c>
      <c r="B16" s="557" t="s">
        <v>426</v>
      </c>
      <c r="C16" s="270"/>
      <c r="D16" s="363" t="s">
        <v>94</v>
      </c>
      <c r="E16" s="32">
        <f t="shared" si="9"/>
        <v>10</v>
      </c>
      <c r="F16" s="32"/>
      <c r="G16" s="32"/>
      <c r="H16" s="32">
        <v>4</v>
      </c>
      <c r="I16" s="32">
        <v>1</v>
      </c>
      <c r="J16" s="32">
        <v>3</v>
      </c>
      <c r="K16" s="32">
        <v>2</v>
      </c>
      <c r="L16" s="248">
        <v>379.38</v>
      </c>
      <c r="M16" s="370">
        <f t="shared" si="10"/>
        <v>0</v>
      </c>
      <c r="N16" s="19"/>
      <c r="O16" s="19"/>
      <c r="P16" s="19"/>
      <c r="Q16" s="19"/>
      <c r="R16" s="19"/>
      <c r="S16" s="19"/>
      <c r="T16" s="19"/>
      <c r="U16" s="372"/>
      <c r="V16" s="372"/>
      <c r="W16" s="372"/>
      <c r="X16" s="372"/>
      <c r="Y16" s="169">
        <v>5.3479999999999999</v>
      </c>
      <c r="Z16" s="169"/>
      <c r="AA16" s="102">
        <f t="shared" si="1"/>
        <v>0</v>
      </c>
      <c r="AB16" s="102">
        <f t="shared" si="2"/>
        <v>0</v>
      </c>
      <c r="AC16" s="102">
        <f t="shared" si="3"/>
        <v>0</v>
      </c>
      <c r="AD16" s="102">
        <f t="shared" si="4"/>
        <v>0</v>
      </c>
      <c r="AE16" s="102">
        <f t="shared" si="5"/>
        <v>0</v>
      </c>
      <c r="AF16" s="102">
        <f t="shared" si="6"/>
        <v>0</v>
      </c>
      <c r="AG16" s="102"/>
      <c r="AH16" s="166">
        <f t="shared" si="11"/>
        <v>0</v>
      </c>
      <c r="AI16" s="378">
        <f t="shared" si="12"/>
        <v>0</v>
      </c>
      <c r="AJ16" s="167">
        <f t="shared" si="7"/>
        <v>0</v>
      </c>
      <c r="AK16" s="108"/>
      <c r="AL16" s="112">
        <v>3</v>
      </c>
      <c r="AM16" s="112"/>
      <c r="AN16" s="108">
        <v>4</v>
      </c>
      <c r="AO16" s="112"/>
      <c r="AP16" s="112">
        <v>3</v>
      </c>
      <c r="AQ16" s="112"/>
      <c r="AR16" s="112"/>
      <c r="AS16" s="112">
        <f>$M16*4</f>
        <v>0</v>
      </c>
      <c r="AT16" s="112">
        <f>$M16*1</f>
        <v>0</v>
      </c>
      <c r="AU16" s="112">
        <f>$M16*4</f>
        <v>0</v>
      </c>
      <c r="AV16" s="112">
        <f>$M16*1</f>
        <v>0</v>
      </c>
      <c r="AW16" s="112"/>
      <c r="AX16" s="112"/>
      <c r="AY16" s="112"/>
      <c r="AZ16" s="108"/>
      <c r="BA16" s="186">
        <v>21000152</v>
      </c>
      <c r="BB16" s="375"/>
      <c r="BC16" s="33">
        <f t="shared" si="8"/>
        <v>0</v>
      </c>
      <c r="BD16" s="33">
        <f t="shared" si="8"/>
        <v>0</v>
      </c>
      <c r="BE16" s="33">
        <f t="shared" si="8"/>
        <v>0</v>
      </c>
      <c r="BF16" s="33">
        <f t="shared" si="8"/>
        <v>0</v>
      </c>
      <c r="BG16" s="33">
        <f t="shared" si="8"/>
        <v>0</v>
      </c>
      <c r="BH16" s="33">
        <f t="shared" si="8"/>
        <v>0</v>
      </c>
    </row>
    <row r="17" spans="1:60" ht="13.5" customHeight="1">
      <c r="A17" s="512">
        <v>12031</v>
      </c>
      <c r="B17" s="556" t="s">
        <v>427</v>
      </c>
      <c r="C17" s="270"/>
      <c r="D17" s="363" t="s">
        <v>94</v>
      </c>
      <c r="E17" s="32">
        <f t="shared" si="9"/>
        <v>9</v>
      </c>
      <c r="F17" s="32"/>
      <c r="G17" s="32"/>
      <c r="H17" s="32">
        <v>1</v>
      </c>
      <c r="I17" s="32">
        <v>6</v>
      </c>
      <c r="J17" s="32">
        <v>2</v>
      </c>
      <c r="K17" s="32"/>
      <c r="L17" s="248">
        <v>395.58</v>
      </c>
      <c r="M17" s="370">
        <f t="shared" si="10"/>
        <v>0</v>
      </c>
      <c r="N17" s="19"/>
      <c r="O17" s="19"/>
      <c r="P17" s="19"/>
      <c r="Q17" s="19"/>
      <c r="R17" s="19"/>
      <c r="S17" s="19"/>
      <c r="T17" s="19"/>
      <c r="U17" s="372"/>
      <c r="V17" s="372"/>
      <c r="W17" s="372"/>
      <c r="X17" s="372"/>
      <c r="Y17" s="169">
        <v>8.4</v>
      </c>
      <c r="Z17" s="374">
        <v>6.7389999999999999</v>
      </c>
      <c r="AA17" s="102">
        <f t="shared" si="1"/>
        <v>0</v>
      </c>
      <c r="AB17" s="102">
        <f t="shared" si="2"/>
        <v>0</v>
      </c>
      <c r="AC17" s="102">
        <f t="shared" si="3"/>
        <v>0</v>
      </c>
      <c r="AD17" s="102">
        <f t="shared" si="4"/>
        <v>0</v>
      </c>
      <c r="AE17" s="102">
        <f t="shared" si="5"/>
        <v>0</v>
      </c>
      <c r="AF17" s="102">
        <f t="shared" si="6"/>
        <v>0</v>
      </c>
      <c r="AG17" s="102"/>
      <c r="AH17" s="166">
        <f t="shared" si="11"/>
        <v>0</v>
      </c>
      <c r="AI17" s="378">
        <f t="shared" si="12"/>
        <v>0</v>
      </c>
      <c r="AJ17" s="167">
        <f t="shared" si="7"/>
        <v>0</v>
      </c>
      <c r="AK17" s="108"/>
      <c r="AL17" s="112">
        <v>9</v>
      </c>
      <c r="AM17" s="112"/>
      <c r="AN17" s="108"/>
      <c r="AO17" s="112"/>
      <c r="AP17" s="112"/>
      <c r="AQ17" s="112"/>
      <c r="AR17" s="112">
        <f>$M17*1</f>
        <v>0</v>
      </c>
      <c r="AS17" s="112">
        <f>$M17*4</f>
        <v>0</v>
      </c>
      <c r="AT17" s="112">
        <f>$M17*1</f>
        <v>0</v>
      </c>
      <c r="AU17" s="112">
        <f>$M17*3</f>
        <v>0</v>
      </c>
      <c r="AV17" s="112"/>
      <c r="AW17" s="112"/>
      <c r="AX17" s="112"/>
      <c r="AY17" s="112"/>
      <c r="AZ17" s="108"/>
      <c r="BA17" s="186">
        <v>21000176</v>
      </c>
      <c r="BB17" s="375"/>
      <c r="BC17" s="33">
        <f t="shared" si="8"/>
        <v>0</v>
      </c>
      <c r="BD17" s="33">
        <f t="shared" si="8"/>
        <v>0</v>
      </c>
      <c r="BE17" s="33">
        <f t="shared" si="8"/>
        <v>0</v>
      </c>
      <c r="BF17" s="33">
        <f t="shared" si="8"/>
        <v>0</v>
      </c>
      <c r="BG17" s="33">
        <f t="shared" si="8"/>
        <v>0</v>
      </c>
      <c r="BH17" s="33">
        <f t="shared" si="8"/>
        <v>0</v>
      </c>
    </row>
    <row r="18" spans="1:60" ht="13.5" customHeight="1">
      <c r="A18" s="512">
        <v>12034</v>
      </c>
      <c r="B18" s="556" t="s">
        <v>428</v>
      </c>
      <c r="C18" s="270"/>
      <c r="D18" s="363" t="s">
        <v>94</v>
      </c>
      <c r="E18" s="32">
        <f t="shared" si="9"/>
        <v>9</v>
      </c>
      <c r="F18" s="32"/>
      <c r="G18" s="32"/>
      <c r="H18" s="32">
        <v>2</v>
      </c>
      <c r="I18" s="32">
        <v>4</v>
      </c>
      <c r="J18" s="32">
        <v>3</v>
      </c>
      <c r="K18" s="32"/>
      <c r="L18" s="279">
        <v>393.6</v>
      </c>
      <c r="M18" s="370">
        <f t="shared" si="10"/>
        <v>0</v>
      </c>
      <c r="N18" s="19"/>
      <c r="O18" s="19"/>
      <c r="P18" s="19"/>
      <c r="Q18" s="19"/>
      <c r="R18" s="19"/>
      <c r="S18" s="19"/>
      <c r="T18" s="19"/>
      <c r="U18" s="372"/>
      <c r="V18" s="372"/>
      <c r="W18" s="372"/>
      <c r="X18" s="372"/>
      <c r="Y18" s="169">
        <v>8.4949999999999992</v>
      </c>
      <c r="Z18" s="374">
        <v>6.8220000000000001</v>
      </c>
      <c r="AA18" s="102">
        <f t="shared" si="1"/>
        <v>0</v>
      </c>
      <c r="AB18" s="102">
        <f t="shared" si="2"/>
        <v>0</v>
      </c>
      <c r="AC18" s="102">
        <f t="shared" si="3"/>
        <v>0</v>
      </c>
      <c r="AD18" s="102">
        <f t="shared" si="4"/>
        <v>0</v>
      </c>
      <c r="AE18" s="102">
        <f t="shared" si="5"/>
        <v>0</v>
      </c>
      <c r="AF18" s="102">
        <f t="shared" si="6"/>
        <v>0</v>
      </c>
      <c r="AG18" s="102"/>
      <c r="AH18" s="166">
        <f t="shared" si="11"/>
        <v>0</v>
      </c>
      <c r="AI18" s="378">
        <f t="shared" si="12"/>
        <v>0</v>
      </c>
      <c r="AJ18" s="167">
        <f t="shared" si="7"/>
        <v>0</v>
      </c>
      <c r="AK18" s="108"/>
      <c r="AL18" s="112"/>
      <c r="AM18" s="112"/>
      <c r="AN18" s="108"/>
      <c r="AO18" s="112">
        <v>9</v>
      </c>
      <c r="AP18" s="112"/>
      <c r="AQ18" s="112"/>
      <c r="AR18" s="112"/>
      <c r="AS18" s="112">
        <f>$M18*6</f>
        <v>0</v>
      </c>
      <c r="AT18" s="112">
        <f>$M18*3</f>
        <v>0</v>
      </c>
      <c r="AU18" s="112"/>
      <c r="AV18" s="112"/>
      <c r="AW18" s="112"/>
      <c r="AX18" s="112"/>
      <c r="AY18" s="112"/>
      <c r="AZ18" s="108"/>
      <c r="BA18" s="186">
        <v>21000177</v>
      </c>
      <c r="BB18" s="375"/>
      <c r="BC18" s="33">
        <f t="shared" si="8"/>
        <v>0</v>
      </c>
      <c r="BD18" s="33">
        <f t="shared" si="8"/>
        <v>0</v>
      </c>
      <c r="BE18" s="33">
        <f t="shared" si="8"/>
        <v>0</v>
      </c>
      <c r="BF18" s="33">
        <f t="shared" si="8"/>
        <v>0</v>
      </c>
      <c r="BG18" s="33">
        <f t="shared" si="8"/>
        <v>0</v>
      </c>
      <c r="BH18" s="33">
        <f t="shared" si="8"/>
        <v>0</v>
      </c>
    </row>
    <row r="19" spans="1:60" ht="13.5" customHeight="1">
      <c r="A19" s="512">
        <v>12035</v>
      </c>
      <c r="B19" s="557" t="s">
        <v>429</v>
      </c>
      <c r="C19" s="270"/>
      <c r="D19" s="363" t="s">
        <v>94</v>
      </c>
      <c r="E19" s="32">
        <f t="shared" si="9"/>
        <v>11</v>
      </c>
      <c r="F19" s="32"/>
      <c r="G19" s="32"/>
      <c r="H19" s="32">
        <v>2</v>
      </c>
      <c r="I19" s="32">
        <v>6</v>
      </c>
      <c r="J19" s="32">
        <v>3</v>
      </c>
      <c r="K19" s="32"/>
      <c r="L19" s="248">
        <v>485.91</v>
      </c>
      <c r="M19" s="370">
        <f t="shared" si="10"/>
        <v>0</v>
      </c>
      <c r="N19" s="19"/>
      <c r="O19" s="19"/>
      <c r="P19" s="19"/>
      <c r="Q19" s="19"/>
      <c r="R19" s="19"/>
      <c r="S19" s="19"/>
      <c r="T19" s="19"/>
      <c r="U19" s="372"/>
      <c r="V19" s="372"/>
      <c r="W19" s="372"/>
      <c r="X19" s="372"/>
      <c r="Y19" s="169">
        <v>10.374000000000001</v>
      </c>
      <c r="Z19" s="374">
        <v>8.4559999999999995</v>
      </c>
      <c r="AA19" s="102">
        <f t="shared" si="1"/>
        <v>0</v>
      </c>
      <c r="AB19" s="102">
        <f t="shared" si="2"/>
        <v>0</v>
      </c>
      <c r="AC19" s="102">
        <f t="shared" si="3"/>
        <v>0</v>
      </c>
      <c r="AD19" s="102">
        <f t="shared" si="4"/>
        <v>0</v>
      </c>
      <c r="AE19" s="102">
        <f t="shared" si="5"/>
        <v>0</v>
      </c>
      <c r="AF19" s="102">
        <f t="shared" si="6"/>
        <v>0</v>
      </c>
      <c r="AG19" s="102"/>
      <c r="AH19" s="166">
        <f t="shared" si="11"/>
        <v>0</v>
      </c>
      <c r="AI19" s="378">
        <f t="shared" si="12"/>
        <v>0</v>
      </c>
      <c r="AJ19" s="167">
        <f t="shared" si="7"/>
        <v>0</v>
      </c>
      <c r="AK19" s="108"/>
      <c r="AL19" s="112">
        <v>11</v>
      </c>
      <c r="AM19" s="112"/>
      <c r="AN19" s="108"/>
      <c r="AO19" s="112"/>
      <c r="AP19" s="112"/>
      <c r="AQ19" s="112"/>
      <c r="AR19" s="112">
        <f>$M19*2</f>
        <v>0</v>
      </c>
      <c r="AS19" s="112">
        <f>$M19*7</f>
        <v>0</v>
      </c>
      <c r="AT19" s="112">
        <f>$M19*1</f>
        <v>0</v>
      </c>
      <c r="AU19" s="112">
        <f>$M19*1</f>
        <v>0</v>
      </c>
      <c r="AV19" s="112"/>
      <c r="AW19" s="112"/>
      <c r="AX19" s="112"/>
      <c r="AY19" s="112"/>
      <c r="AZ19" s="108"/>
      <c r="BA19" s="186">
        <v>21000178</v>
      </c>
      <c r="BB19" s="375"/>
      <c r="BC19" s="33">
        <f t="shared" si="8"/>
        <v>0</v>
      </c>
      <c r="BD19" s="33">
        <f t="shared" si="8"/>
        <v>0</v>
      </c>
      <c r="BE19" s="33">
        <f t="shared" si="8"/>
        <v>0</v>
      </c>
      <c r="BF19" s="33">
        <f t="shared" si="8"/>
        <v>0</v>
      </c>
      <c r="BG19" s="33">
        <f t="shared" si="8"/>
        <v>0</v>
      </c>
      <c r="BH19" s="33">
        <f t="shared" si="8"/>
        <v>0</v>
      </c>
    </row>
    <row r="20" spans="1:60" ht="13.5" customHeight="1">
      <c r="A20" s="512">
        <v>12036</v>
      </c>
      <c r="B20" s="557" t="s">
        <v>430</v>
      </c>
      <c r="C20" s="270"/>
      <c r="D20" s="363" t="s">
        <v>94</v>
      </c>
      <c r="E20" s="32">
        <f t="shared" si="9"/>
        <v>10</v>
      </c>
      <c r="F20" s="32"/>
      <c r="G20" s="32"/>
      <c r="H20" s="32"/>
      <c r="I20" s="32">
        <v>7</v>
      </c>
      <c r="J20" s="32">
        <v>3</v>
      </c>
      <c r="K20" s="32"/>
      <c r="L20" s="248">
        <v>451.41</v>
      </c>
      <c r="M20" s="370">
        <f t="shared" si="10"/>
        <v>0</v>
      </c>
      <c r="N20" s="19"/>
      <c r="O20" s="19"/>
      <c r="P20" s="19"/>
      <c r="Q20" s="19"/>
      <c r="R20" s="19"/>
      <c r="S20" s="19"/>
      <c r="T20" s="19"/>
      <c r="U20" s="372"/>
      <c r="V20" s="372"/>
      <c r="W20" s="372"/>
      <c r="X20" s="372"/>
      <c r="Y20" s="169">
        <v>9.6869999999999994</v>
      </c>
      <c r="Z20" s="374">
        <v>7.8579999999999997</v>
      </c>
      <c r="AA20" s="102">
        <f t="shared" si="1"/>
        <v>0</v>
      </c>
      <c r="AB20" s="102">
        <f t="shared" si="2"/>
        <v>0</v>
      </c>
      <c r="AC20" s="102">
        <f t="shared" si="3"/>
        <v>0</v>
      </c>
      <c r="AD20" s="102">
        <f t="shared" si="4"/>
        <v>0</v>
      </c>
      <c r="AE20" s="102">
        <f t="shared" si="5"/>
        <v>0</v>
      </c>
      <c r="AF20" s="102">
        <f t="shared" si="6"/>
        <v>0</v>
      </c>
      <c r="AG20" s="102"/>
      <c r="AH20" s="166">
        <f t="shared" si="11"/>
        <v>0</v>
      </c>
      <c r="AI20" s="378">
        <f t="shared" si="12"/>
        <v>0</v>
      </c>
      <c r="AJ20" s="167">
        <f t="shared" si="7"/>
        <v>0</v>
      </c>
      <c r="AK20" s="108"/>
      <c r="AL20" s="112">
        <v>10</v>
      </c>
      <c r="AM20" s="112"/>
      <c r="AN20" s="108"/>
      <c r="AO20" s="112"/>
      <c r="AP20" s="112"/>
      <c r="AQ20" s="112"/>
      <c r="AR20" s="112"/>
      <c r="AS20" s="112">
        <f>$M20*3</f>
        <v>0</v>
      </c>
      <c r="AT20" s="112">
        <f>$M20*5</f>
        <v>0</v>
      </c>
      <c r="AU20" s="112">
        <f>$M20*2</f>
        <v>0</v>
      </c>
      <c r="AV20" s="112"/>
      <c r="AW20" s="112"/>
      <c r="AX20" s="112"/>
      <c r="AY20" s="112"/>
      <c r="AZ20" s="108"/>
      <c r="BA20" s="186">
        <v>21000179</v>
      </c>
      <c r="BB20" s="375"/>
      <c r="BC20" s="33">
        <f t="shared" si="8"/>
        <v>0</v>
      </c>
      <c r="BD20" s="33">
        <f t="shared" si="8"/>
        <v>0</v>
      </c>
      <c r="BE20" s="33">
        <f t="shared" si="8"/>
        <v>0</v>
      </c>
      <c r="BF20" s="33">
        <f t="shared" si="8"/>
        <v>0</v>
      </c>
      <c r="BG20" s="33">
        <f t="shared" si="8"/>
        <v>0</v>
      </c>
      <c r="BH20" s="33">
        <f t="shared" si="8"/>
        <v>0</v>
      </c>
    </row>
    <row r="21" spans="1:60" ht="13.5" customHeight="1">
      <c r="A21" s="512">
        <v>12042</v>
      </c>
      <c r="B21" s="557" t="s">
        <v>431</v>
      </c>
      <c r="C21" s="270"/>
      <c r="D21" s="363" t="s">
        <v>94</v>
      </c>
      <c r="E21" s="32">
        <f t="shared" si="9"/>
        <v>27</v>
      </c>
      <c r="F21" s="32"/>
      <c r="G21" s="32"/>
      <c r="H21" s="32">
        <v>27</v>
      </c>
      <c r="I21" s="32"/>
      <c r="J21" s="32"/>
      <c r="K21" s="32"/>
      <c r="L21" s="248">
        <v>374.55</v>
      </c>
      <c r="M21" s="370">
        <f t="shared" si="10"/>
        <v>0</v>
      </c>
      <c r="N21" s="19"/>
      <c r="O21" s="19"/>
      <c r="P21" s="19"/>
      <c r="Q21" s="19"/>
      <c r="R21" s="19"/>
      <c r="S21" s="19"/>
      <c r="T21" s="19"/>
      <c r="U21" s="372"/>
      <c r="V21" s="372"/>
      <c r="W21" s="372"/>
      <c r="X21" s="372"/>
      <c r="Y21" s="169">
        <v>6.6440000000000001</v>
      </c>
      <c r="Z21" s="374">
        <v>5.4</v>
      </c>
      <c r="AA21" s="102">
        <f t="shared" si="1"/>
        <v>0</v>
      </c>
      <c r="AB21" s="102">
        <f t="shared" si="2"/>
        <v>0</v>
      </c>
      <c r="AC21" s="102">
        <f t="shared" si="3"/>
        <v>0</v>
      </c>
      <c r="AD21" s="102">
        <f t="shared" si="4"/>
        <v>0</v>
      </c>
      <c r="AE21" s="102">
        <f t="shared" si="5"/>
        <v>0</v>
      </c>
      <c r="AF21" s="102">
        <f t="shared" si="6"/>
        <v>0</v>
      </c>
      <c r="AG21" s="102"/>
      <c r="AH21" s="166">
        <f t="shared" si="11"/>
        <v>0</v>
      </c>
      <c r="AI21" s="378">
        <f t="shared" si="12"/>
        <v>0</v>
      </c>
      <c r="AJ21" s="167">
        <f t="shared" si="7"/>
        <v>0</v>
      </c>
      <c r="AK21" s="108"/>
      <c r="AL21" s="112">
        <v>27</v>
      </c>
      <c r="AM21" s="112"/>
      <c r="AN21" s="108"/>
      <c r="AO21" s="112"/>
      <c r="AP21" s="112"/>
      <c r="AQ21" s="112"/>
      <c r="AR21" s="112">
        <f>$M21*3</f>
        <v>0</v>
      </c>
      <c r="AS21" s="112">
        <f>$M21*18</f>
        <v>0</v>
      </c>
      <c r="AT21" s="112">
        <f>$M21*6</f>
        <v>0</v>
      </c>
      <c r="AU21" s="112"/>
      <c r="AV21" s="112"/>
      <c r="AW21" s="112"/>
      <c r="AX21" s="112"/>
      <c r="AY21" s="112"/>
      <c r="AZ21" s="108"/>
      <c r="BA21" s="186">
        <v>21000184</v>
      </c>
      <c r="BB21" s="375"/>
      <c r="BC21" s="33">
        <f t="shared" si="8"/>
        <v>0</v>
      </c>
      <c r="BD21" s="33">
        <f t="shared" si="8"/>
        <v>0</v>
      </c>
      <c r="BE21" s="33">
        <f t="shared" si="8"/>
        <v>0</v>
      </c>
      <c r="BF21" s="33">
        <f t="shared" si="8"/>
        <v>0</v>
      </c>
      <c r="BG21" s="33">
        <f t="shared" si="8"/>
        <v>0</v>
      </c>
      <c r="BH21" s="33">
        <f t="shared" si="8"/>
        <v>0</v>
      </c>
    </row>
    <row r="22" spans="1:60" ht="13.5" customHeight="1">
      <c r="A22" s="512">
        <v>12047</v>
      </c>
      <c r="B22" s="556" t="s">
        <v>432</v>
      </c>
      <c r="C22" s="270"/>
      <c r="D22" s="363" t="s">
        <v>94</v>
      </c>
      <c r="E22" s="32">
        <f t="shared" si="9"/>
        <v>9</v>
      </c>
      <c r="F22" s="32"/>
      <c r="G22" s="32"/>
      <c r="H22" s="32">
        <v>2</v>
      </c>
      <c r="I22" s="32">
        <v>2</v>
      </c>
      <c r="J22" s="32">
        <v>5</v>
      </c>
      <c r="K22" s="32"/>
      <c r="L22" s="248">
        <v>288.95999999999998</v>
      </c>
      <c r="M22" s="370">
        <f t="shared" si="10"/>
        <v>0</v>
      </c>
      <c r="N22" s="19"/>
      <c r="O22" s="19"/>
      <c r="P22" s="19"/>
      <c r="Q22" s="19"/>
      <c r="R22" s="19"/>
      <c r="S22" s="19"/>
      <c r="T22" s="19"/>
      <c r="U22" s="372"/>
      <c r="V22" s="372"/>
      <c r="W22" s="372"/>
      <c r="X22" s="372"/>
      <c r="Y22" s="169">
        <v>5.9509999999999996</v>
      </c>
      <c r="Z22" s="374">
        <v>4.8289999999999997</v>
      </c>
      <c r="AA22" s="102">
        <f t="shared" si="1"/>
        <v>0</v>
      </c>
      <c r="AB22" s="102">
        <f t="shared" si="2"/>
        <v>0</v>
      </c>
      <c r="AC22" s="102">
        <f t="shared" si="3"/>
        <v>0</v>
      </c>
      <c r="AD22" s="102">
        <f t="shared" si="4"/>
        <v>0</v>
      </c>
      <c r="AE22" s="102">
        <f t="shared" si="5"/>
        <v>0</v>
      </c>
      <c r="AF22" s="102">
        <f t="shared" si="6"/>
        <v>0</v>
      </c>
      <c r="AG22" s="102"/>
      <c r="AH22" s="166">
        <f t="shared" si="11"/>
        <v>0</v>
      </c>
      <c r="AI22" s="378">
        <f t="shared" si="12"/>
        <v>0</v>
      </c>
      <c r="AJ22" s="167">
        <f t="shared" si="7"/>
        <v>0</v>
      </c>
      <c r="AK22" s="108"/>
      <c r="AL22" s="112">
        <v>5</v>
      </c>
      <c r="AM22" s="112"/>
      <c r="AN22" s="108">
        <v>4</v>
      </c>
      <c r="AO22" s="112"/>
      <c r="AP22" s="112"/>
      <c r="AQ22" s="112"/>
      <c r="AR22" s="112">
        <f>$M22*2</f>
        <v>0</v>
      </c>
      <c r="AS22" s="112">
        <f>$M22*6</f>
        <v>0</v>
      </c>
      <c r="AT22" s="112">
        <f>$M22*1</f>
        <v>0</v>
      </c>
      <c r="AU22" s="112"/>
      <c r="AV22" s="112"/>
      <c r="AW22" s="112"/>
      <c r="AX22" s="112"/>
      <c r="AY22" s="112"/>
      <c r="AZ22" s="108"/>
      <c r="BA22" s="186">
        <v>21000185</v>
      </c>
      <c r="BB22" s="375"/>
      <c r="BC22" s="33">
        <f t="shared" si="8"/>
        <v>0</v>
      </c>
      <c r="BD22" s="33">
        <f t="shared" si="8"/>
        <v>0</v>
      </c>
      <c r="BE22" s="33">
        <f t="shared" si="8"/>
        <v>0</v>
      </c>
      <c r="BF22" s="33">
        <f t="shared" si="8"/>
        <v>0</v>
      </c>
      <c r="BG22" s="33">
        <f t="shared" si="8"/>
        <v>0</v>
      </c>
      <c r="BH22" s="33">
        <f t="shared" si="8"/>
        <v>0</v>
      </c>
    </row>
    <row r="23" spans="1:60" ht="13.5" customHeight="1">
      <c r="A23" s="512">
        <v>11050</v>
      </c>
      <c r="B23" s="557" t="s">
        <v>433</v>
      </c>
      <c r="C23" s="270"/>
      <c r="D23" s="363" t="s">
        <v>94</v>
      </c>
      <c r="E23" s="32">
        <f t="shared" si="9"/>
        <v>2</v>
      </c>
      <c r="F23" s="32"/>
      <c r="G23" s="32"/>
      <c r="H23" s="32"/>
      <c r="I23" s="32"/>
      <c r="J23" s="32"/>
      <c r="K23" s="32">
        <v>2</v>
      </c>
      <c r="L23" s="248">
        <v>161.4</v>
      </c>
      <c r="M23" s="370">
        <f t="shared" si="10"/>
        <v>0</v>
      </c>
      <c r="N23" s="19"/>
      <c r="O23" s="19"/>
      <c r="P23" s="19"/>
      <c r="Q23" s="19"/>
      <c r="R23" s="19"/>
      <c r="S23" s="19"/>
      <c r="T23" s="19"/>
      <c r="U23" s="372"/>
      <c r="V23" s="372"/>
      <c r="W23" s="372"/>
      <c r="X23" s="372"/>
      <c r="Y23" s="169">
        <v>2.843</v>
      </c>
      <c r="Z23" s="169"/>
      <c r="AA23" s="102">
        <f t="shared" si="1"/>
        <v>0</v>
      </c>
      <c r="AB23" s="102">
        <f t="shared" si="2"/>
        <v>0</v>
      </c>
      <c r="AC23" s="102">
        <f t="shared" si="3"/>
        <v>0</v>
      </c>
      <c r="AD23" s="102">
        <f t="shared" si="4"/>
        <v>0</v>
      </c>
      <c r="AE23" s="102">
        <f t="shared" si="5"/>
        <v>0</v>
      </c>
      <c r="AF23" s="102">
        <f t="shared" si="6"/>
        <v>0</v>
      </c>
      <c r="AG23" s="102"/>
      <c r="AH23" s="166">
        <f t="shared" si="11"/>
        <v>0</v>
      </c>
      <c r="AI23" s="378">
        <f t="shared" si="12"/>
        <v>0</v>
      </c>
      <c r="AJ23" s="167">
        <f t="shared" si="7"/>
        <v>0</v>
      </c>
      <c r="AK23" s="108"/>
      <c r="AL23" s="112"/>
      <c r="AM23" s="112"/>
      <c r="AN23" s="108"/>
      <c r="AO23" s="112"/>
      <c r="AP23" s="112">
        <v>2</v>
      </c>
      <c r="AQ23" s="112"/>
      <c r="AR23" s="112"/>
      <c r="AS23" s="112"/>
      <c r="AT23" s="112"/>
      <c r="AU23" s="112">
        <f>$M23*2</f>
        <v>0</v>
      </c>
      <c r="AV23" s="112"/>
      <c r="AW23" s="112"/>
      <c r="AX23" s="112"/>
      <c r="AY23" s="112"/>
      <c r="AZ23" s="108"/>
      <c r="BA23" s="186">
        <v>21000156</v>
      </c>
      <c r="BB23" s="375"/>
      <c r="BC23" s="33">
        <f t="shared" si="8"/>
        <v>0</v>
      </c>
      <c r="BD23" s="33">
        <f t="shared" si="8"/>
        <v>0</v>
      </c>
      <c r="BE23" s="33">
        <f t="shared" si="8"/>
        <v>0</v>
      </c>
      <c r="BF23" s="33">
        <f t="shared" si="8"/>
        <v>0</v>
      </c>
      <c r="BG23" s="33">
        <f t="shared" si="8"/>
        <v>0</v>
      </c>
      <c r="BH23" s="33">
        <f t="shared" si="8"/>
        <v>0</v>
      </c>
    </row>
    <row r="24" spans="1:60" ht="13.5" customHeight="1">
      <c r="A24" s="516">
        <v>12053</v>
      </c>
      <c r="B24" s="553" t="s">
        <v>434</v>
      </c>
      <c r="C24" s="270"/>
      <c r="D24" s="363" t="s">
        <v>94</v>
      </c>
      <c r="E24" s="32">
        <f t="shared" si="9"/>
        <v>17</v>
      </c>
      <c r="F24" s="96"/>
      <c r="G24" s="96"/>
      <c r="H24" s="96">
        <v>17</v>
      </c>
      <c r="I24" s="32"/>
      <c r="J24" s="32"/>
      <c r="K24" s="32"/>
      <c r="L24" s="248">
        <v>291.87</v>
      </c>
      <c r="M24" s="370">
        <f t="shared" si="10"/>
        <v>0</v>
      </c>
      <c r="N24" s="19"/>
      <c r="O24" s="19"/>
      <c r="P24" s="19"/>
      <c r="Q24" s="19"/>
      <c r="R24" s="19"/>
      <c r="S24" s="19"/>
      <c r="T24" s="19"/>
      <c r="U24" s="372"/>
      <c r="V24" s="372"/>
      <c r="W24" s="372"/>
      <c r="X24" s="372"/>
      <c r="Y24" s="169">
        <v>5.3479999999999999</v>
      </c>
      <c r="Z24" s="374">
        <v>4.2729999999999997</v>
      </c>
      <c r="AA24" s="102">
        <f t="shared" si="1"/>
        <v>0</v>
      </c>
      <c r="AB24" s="102">
        <f t="shared" si="2"/>
        <v>0</v>
      </c>
      <c r="AC24" s="102">
        <f t="shared" si="3"/>
        <v>0</v>
      </c>
      <c r="AD24" s="102">
        <f t="shared" si="4"/>
        <v>0</v>
      </c>
      <c r="AE24" s="102">
        <f t="shared" si="5"/>
        <v>0</v>
      </c>
      <c r="AF24" s="102">
        <f t="shared" si="6"/>
        <v>0</v>
      </c>
      <c r="AG24" s="102"/>
      <c r="AH24" s="166">
        <f t="shared" si="11"/>
        <v>0</v>
      </c>
      <c r="AI24" s="378">
        <f t="shared" si="12"/>
        <v>0</v>
      </c>
      <c r="AJ24" s="167">
        <f t="shared" si="7"/>
        <v>0</v>
      </c>
      <c r="AK24" s="108"/>
      <c r="AL24" s="112"/>
      <c r="AM24" s="112"/>
      <c r="AN24" s="108"/>
      <c r="AO24" s="112"/>
      <c r="AP24" s="112">
        <v>17</v>
      </c>
      <c r="AQ24" s="112"/>
      <c r="AR24" s="112">
        <f>$M24*4</f>
        <v>0</v>
      </c>
      <c r="AS24" s="112">
        <f>$M24*10</f>
        <v>0</v>
      </c>
      <c r="AT24" s="112">
        <f>$M24*1</f>
        <v>0</v>
      </c>
      <c r="AU24" s="112">
        <f>$M24*2</f>
        <v>0</v>
      </c>
      <c r="AV24" s="112"/>
      <c r="AW24" s="112"/>
      <c r="AX24" s="112"/>
      <c r="AY24" s="112"/>
      <c r="AZ24" s="108"/>
      <c r="BA24" s="186">
        <v>21000186</v>
      </c>
      <c r="BB24" s="375"/>
      <c r="BC24" s="33">
        <f t="shared" ref="BC24:BH50" si="13">$M24*AK24</f>
        <v>0</v>
      </c>
      <c r="BD24" s="33">
        <f t="shared" si="13"/>
        <v>0</v>
      </c>
      <c r="BE24" s="33">
        <f t="shared" si="13"/>
        <v>0</v>
      </c>
      <c r="BF24" s="33">
        <f t="shared" si="13"/>
        <v>0</v>
      </c>
      <c r="BG24" s="33">
        <f t="shared" si="13"/>
        <v>0</v>
      </c>
      <c r="BH24" s="33">
        <f t="shared" si="13"/>
        <v>0</v>
      </c>
    </row>
    <row r="25" spans="1:60" ht="13.5" customHeight="1">
      <c r="A25" s="512">
        <v>12058</v>
      </c>
      <c r="B25" s="553" t="s">
        <v>435</v>
      </c>
      <c r="C25" s="270"/>
      <c r="D25" s="363" t="s">
        <v>94</v>
      </c>
      <c r="E25" s="32">
        <f t="shared" si="9"/>
        <v>18</v>
      </c>
      <c r="F25" s="32"/>
      <c r="G25" s="32"/>
      <c r="H25" s="32">
        <v>18</v>
      </c>
      <c r="I25" s="32"/>
      <c r="J25" s="32"/>
      <c r="K25" s="32"/>
      <c r="L25" s="248">
        <v>290.33999999999997</v>
      </c>
      <c r="M25" s="370">
        <f t="shared" si="10"/>
        <v>0</v>
      </c>
      <c r="N25" s="19"/>
      <c r="O25" s="19"/>
      <c r="P25" s="19"/>
      <c r="Q25" s="19"/>
      <c r="R25" s="19"/>
      <c r="S25" s="19"/>
      <c r="T25" s="19"/>
      <c r="U25" s="372"/>
      <c r="V25" s="372"/>
      <c r="W25" s="372"/>
      <c r="X25" s="372"/>
      <c r="Y25" s="169">
        <v>5.2409999999999997</v>
      </c>
      <c r="Z25" s="374">
        <v>4.18</v>
      </c>
      <c r="AA25" s="102">
        <f t="shared" si="1"/>
        <v>0</v>
      </c>
      <c r="AB25" s="102">
        <f t="shared" si="2"/>
        <v>0</v>
      </c>
      <c r="AC25" s="102">
        <f t="shared" si="3"/>
        <v>0</v>
      </c>
      <c r="AD25" s="102">
        <f t="shared" si="4"/>
        <v>0</v>
      </c>
      <c r="AE25" s="102">
        <f t="shared" si="5"/>
        <v>0</v>
      </c>
      <c r="AF25" s="102">
        <f t="shared" si="6"/>
        <v>0</v>
      </c>
      <c r="AG25" s="102"/>
      <c r="AH25" s="166">
        <f t="shared" si="11"/>
        <v>0</v>
      </c>
      <c r="AI25" s="378">
        <f t="shared" si="12"/>
        <v>0</v>
      </c>
      <c r="AJ25" s="167">
        <f t="shared" si="7"/>
        <v>0</v>
      </c>
      <c r="AK25" s="108"/>
      <c r="AL25" s="112"/>
      <c r="AM25" s="112">
        <v>18</v>
      </c>
      <c r="AN25" s="108"/>
      <c r="AO25" s="112"/>
      <c r="AP25" s="112"/>
      <c r="AQ25" s="112"/>
      <c r="AR25" s="112">
        <f>$M25*3</f>
        <v>0</v>
      </c>
      <c r="AS25" s="112">
        <f>$M25*12</f>
        <v>0</v>
      </c>
      <c r="AT25" s="112">
        <f>$M25*3</f>
        <v>0</v>
      </c>
      <c r="AU25" s="112"/>
      <c r="AV25" s="112"/>
      <c r="AW25" s="112"/>
      <c r="AX25" s="112"/>
      <c r="AY25" s="112"/>
      <c r="AZ25" s="108"/>
      <c r="BA25" s="186">
        <v>21000187</v>
      </c>
      <c r="BB25" s="375"/>
      <c r="BC25" s="33">
        <f t="shared" si="13"/>
        <v>0</v>
      </c>
      <c r="BD25" s="33">
        <f t="shared" si="13"/>
        <v>0</v>
      </c>
      <c r="BE25" s="33">
        <f t="shared" si="13"/>
        <v>0</v>
      </c>
      <c r="BF25" s="33">
        <f t="shared" si="13"/>
        <v>0</v>
      </c>
      <c r="BG25" s="33">
        <f t="shared" si="13"/>
        <v>0</v>
      </c>
      <c r="BH25" s="33">
        <f t="shared" si="13"/>
        <v>0</v>
      </c>
    </row>
    <row r="26" spans="1:60" ht="13.5" customHeight="1">
      <c r="A26" s="512">
        <v>12066</v>
      </c>
      <c r="B26" s="553" t="s">
        <v>436</v>
      </c>
      <c r="C26" s="270"/>
      <c r="D26" s="363" t="s">
        <v>94</v>
      </c>
      <c r="E26" s="32">
        <f t="shared" si="9"/>
        <v>15</v>
      </c>
      <c r="F26" s="32"/>
      <c r="G26" s="32"/>
      <c r="H26" s="32"/>
      <c r="I26" s="32">
        <v>15</v>
      </c>
      <c r="J26" s="32"/>
      <c r="K26" s="32"/>
      <c r="L26" s="248">
        <v>372.06</v>
      </c>
      <c r="M26" s="370">
        <f t="shared" si="10"/>
        <v>0</v>
      </c>
      <c r="N26" s="19"/>
      <c r="O26" s="19"/>
      <c r="P26" s="19"/>
      <c r="Q26" s="19"/>
      <c r="R26" s="19"/>
      <c r="S26" s="19"/>
      <c r="T26" s="19"/>
      <c r="U26" s="372"/>
      <c r="V26" s="372"/>
      <c r="W26" s="372"/>
      <c r="X26" s="372"/>
      <c r="Y26" s="169">
        <v>7.4020000000000001</v>
      </c>
      <c r="Z26" s="374">
        <v>6.0590000000000002</v>
      </c>
      <c r="AA26" s="102">
        <f t="shared" si="1"/>
        <v>0</v>
      </c>
      <c r="AB26" s="102">
        <f t="shared" si="2"/>
        <v>0</v>
      </c>
      <c r="AC26" s="102">
        <f t="shared" si="3"/>
        <v>0</v>
      </c>
      <c r="AD26" s="102">
        <f t="shared" si="4"/>
        <v>0</v>
      </c>
      <c r="AE26" s="102">
        <f t="shared" si="5"/>
        <v>0</v>
      </c>
      <c r="AF26" s="102">
        <f t="shared" si="6"/>
        <v>0</v>
      </c>
      <c r="AG26" s="102"/>
      <c r="AH26" s="166">
        <f t="shared" si="11"/>
        <v>0</v>
      </c>
      <c r="AI26" s="378">
        <f t="shared" si="12"/>
        <v>0</v>
      </c>
      <c r="AJ26" s="167">
        <f t="shared" si="7"/>
        <v>0</v>
      </c>
      <c r="AK26" s="108"/>
      <c r="AL26" s="112"/>
      <c r="AM26" s="112"/>
      <c r="AN26" s="108"/>
      <c r="AO26" s="112">
        <v>14</v>
      </c>
      <c r="AP26" s="112"/>
      <c r="AQ26" s="112"/>
      <c r="AR26" s="112"/>
      <c r="AS26" s="112">
        <f>$M26*5</f>
        <v>0</v>
      </c>
      <c r="AT26" s="33"/>
      <c r="AU26" s="33"/>
      <c r="AV26" s="112"/>
      <c r="AW26" s="112"/>
      <c r="AX26" s="112"/>
      <c r="AY26" s="112"/>
      <c r="AZ26" s="108"/>
      <c r="BA26" s="186">
        <v>21000188</v>
      </c>
      <c r="BB26" s="375"/>
      <c r="BC26" s="33">
        <f t="shared" si="13"/>
        <v>0</v>
      </c>
      <c r="BD26" s="33">
        <f t="shared" si="13"/>
        <v>0</v>
      </c>
      <c r="BE26" s="33">
        <f t="shared" si="13"/>
        <v>0</v>
      </c>
      <c r="BF26" s="33">
        <f t="shared" si="13"/>
        <v>0</v>
      </c>
      <c r="BG26" s="33">
        <f t="shared" si="13"/>
        <v>0</v>
      </c>
      <c r="BH26" s="33">
        <f t="shared" si="13"/>
        <v>0</v>
      </c>
    </row>
    <row r="27" spans="1:60" ht="13.5" customHeight="1">
      <c r="A27" s="512">
        <v>12067</v>
      </c>
      <c r="B27" s="553" t="s">
        <v>437</v>
      </c>
      <c r="C27" s="270"/>
      <c r="D27" s="363" t="s">
        <v>94</v>
      </c>
      <c r="E27" s="32">
        <f t="shared" si="9"/>
        <v>30</v>
      </c>
      <c r="F27" s="32"/>
      <c r="G27" s="32"/>
      <c r="H27" s="32">
        <v>30</v>
      </c>
      <c r="I27" s="32"/>
      <c r="J27" s="32"/>
      <c r="K27" s="32"/>
      <c r="L27" s="248">
        <v>439.74</v>
      </c>
      <c r="M27" s="370">
        <f t="shared" si="10"/>
        <v>0</v>
      </c>
      <c r="N27" s="19"/>
      <c r="O27" s="19"/>
      <c r="P27" s="19"/>
      <c r="Q27" s="19"/>
      <c r="R27" s="19"/>
      <c r="S27" s="19"/>
      <c r="T27" s="19"/>
      <c r="U27" s="372"/>
      <c r="V27" s="372"/>
      <c r="W27" s="372"/>
      <c r="X27" s="372"/>
      <c r="Y27" s="169">
        <v>8.1489999999999991</v>
      </c>
      <c r="Z27" s="374">
        <v>6.4649999999999999</v>
      </c>
      <c r="AA27" s="102">
        <f t="shared" si="1"/>
        <v>0</v>
      </c>
      <c r="AB27" s="102">
        <f t="shared" si="2"/>
        <v>0</v>
      </c>
      <c r="AC27" s="102">
        <f t="shared" si="3"/>
        <v>0</v>
      </c>
      <c r="AD27" s="102">
        <f t="shared" si="4"/>
        <v>0</v>
      </c>
      <c r="AE27" s="102">
        <f t="shared" si="5"/>
        <v>0</v>
      </c>
      <c r="AF27" s="102">
        <f t="shared" si="6"/>
        <v>0</v>
      </c>
      <c r="AG27" s="102"/>
      <c r="AH27" s="166">
        <f t="shared" si="11"/>
        <v>0</v>
      </c>
      <c r="AI27" s="378">
        <f t="shared" si="12"/>
        <v>0</v>
      </c>
      <c r="AJ27" s="167">
        <f t="shared" si="7"/>
        <v>0</v>
      </c>
      <c r="AK27" s="108"/>
      <c r="AL27" s="112"/>
      <c r="AM27" s="112"/>
      <c r="AN27" s="108"/>
      <c r="AO27" s="112">
        <v>30</v>
      </c>
      <c r="AP27" s="112"/>
      <c r="AQ27" s="112"/>
      <c r="AR27" s="112">
        <f>$M27*5</f>
        <v>0</v>
      </c>
      <c r="AS27" s="112">
        <f>$M27*19</f>
        <v>0</v>
      </c>
      <c r="AT27" s="112">
        <f>$M27*5</f>
        <v>0</v>
      </c>
      <c r="AU27" s="112">
        <f>$M27*1</f>
        <v>0</v>
      </c>
      <c r="AV27" s="112"/>
      <c r="AW27" s="112"/>
      <c r="AX27" s="112"/>
      <c r="AY27" s="112"/>
      <c r="AZ27" s="108"/>
      <c r="BA27" s="186">
        <v>21000189</v>
      </c>
      <c r="BB27" s="375"/>
      <c r="BC27" s="33">
        <f t="shared" si="13"/>
        <v>0</v>
      </c>
      <c r="BD27" s="33">
        <f t="shared" si="13"/>
        <v>0</v>
      </c>
      <c r="BE27" s="33">
        <f t="shared" si="13"/>
        <v>0</v>
      </c>
      <c r="BF27" s="33">
        <f t="shared" si="13"/>
        <v>0</v>
      </c>
      <c r="BG27" s="33">
        <f t="shared" si="13"/>
        <v>0</v>
      </c>
      <c r="BH27" s="33">
        <f t="shared" si="13"/>
        <v>0</v>
      </c>
    </row>
    <row r="28" spans="1:60" ht="13.5" customHeight="1">
      <c r="A28" s="512">
        <v>12069</v>
      </c>
      <c r="B28" s="557" t="s">
        <v>438</v>
      </c>
      <c r="C28" s="270"/>
      <c r="D28" s="363" t="s">
        <v>94</v>
      </c>
      <c r="E28" s="32">
        <f t="shared" si="9"/>
        <v>9</v>
      </c>
      <c r="F28" s="32"/>
      <c r="G28" s="32"/>
      <c r="H28" s="32"/>
      <c r="I28" s="32">
        <v>9</v>
      </c>
      <c r="J28" s="32"/>
      <c r="K28" s="32"/>
      <c r="L28" s="248">
        <v>239.28</v>
      </c>
      <c r="M28" s="370">
        <f t="shared" si="10"/>
        <v>0</v>
      </c>
      <c r="N28" s="19"/>
      <c r="O28" s="19"/>
      <c r="P28" s="19"/>
      <c r="Q28" s="19"/>
      <c r="R28" s="19"/>
      <c r="S28" s="19"/>
      <c r="T28" s="19"/>
      <c r="U28" s="372"/>
      <c r="V28" s="372"/>
      <c r="W28" s="372"/>
      <c r="X28" s="372"/>
      <c r="Y28" s="169">
        <v>5.0620000000000003</v>
      </c>
      <c r="Z28" s="374">
        <v>3.883</v>
      </c>
      <c r="AA28" s="102">
        <f t="shared" si="1"/>
        <v>0</v>
      </c>
      <c r="AB28" s="102">
        <f t="shared" si="2"/>
        <v>0</v>
      </c>
      <c r="AC28" s="102">
        <f t="shared" si="3"/>
        <v>0</v>
      </c>
      <c r="AD28" s="102">
        <f t="shared" si="4"/>
        <v>0</v>
      </c>
      <c r="AE28" s="102">
        <f t="shared" si="5"/>
        <v>0</v>
      </c>
      <c r="AF28" s="102">
        <f t="shared" si="6"/>
        <v>0</v>
      </c>
      <c r="AG28" s="102"/>
      <c r="AH28" s="166">
        <f t="shared" si="11"/>
        <v>0</v>
      </c>
      <c r="AI28" s="378">
        <f t="shared" si="12"/>
        <v>0</v>
      </c>
      <c r="AJ28" s="167">
        <f t="shared" si="7"/>
        <v>0</v>
      </c>
      <c r="AK28" s="108"/>
      <c r="AL28" s="112"/>
      <c r="AM28" s="112"/>
      <c r="AN28" s="108">
        <v>9</v>
      </c>
      <c r="AO28" s="112"/>
      <c r="AP28" s="112"/>
      <c r="AQ28" s="112"/>
      <c r="AR28" s="112">
        <f>$M28*1</f>
        <v>0</v>
      </c>
      <c r="AS28" s="112">
        <f>$M28*4</f>
        <v>0</v>
      </c>
      <c r="AT28" s="112">
        <f>$M28*4</f>
        <v>0</v>
      </c>
      <c r="AU28" s="112"/>
      <c r="AV28" s="112"/>
      <c r="AW28" s="112"/>
      <c r="AX28" s="112"/>
      <c r="AY28" s="112"/>
      <c r="AZ28" s="108"/>
      <c r="BA28" s="186">
        <v>21000190</v>
      </c>
      <c r="BB28" s="375"/>
      <c r="BC28" s="33">
        <f t="shared" si="13"/>
        <v>0</v>
      </c>
      <c r="BD28" s="33">
        <f t="shared" si="13"/>
        <v>0</v>
      </c>
      <c r="BE28" s="33">
        <f t="shared" si="13"/>
        <v>0</v>
      </c>
      <c r="BF28" s="33">
        <f t="shared" si="13"/>
        <v>0</v>
      </c>
      <c r="BG28" s="33">
        <f t="shared" si="13"/>
        <v>0</v>
      </c>
      <c r="BH28" s="33">
        <f t="shared" si="13"/>
        <v>0</v>
      </c>
    </row>
    <row r="29" spans="1:60" ht="13.5" customHeight="1">
      <c r="A29" s="512">
        <v>12070</v>
      </c>
      <c r="B29" s="557" t="s">
        <v>439</v>
      </c>
      <c r="C29" s="270"/>
      <c r="D29" s="363" t="s">
        <v>94</v>
      </c>
      <c r="E29" s="32">
        <f t="shared" si="9"/>
        <v>21</v>
      </c>
      <c r="F29" s="32"/>
      <c r="G29" s="32"/>
      <c r="H29" s="32">
        <v>21</v>
      </c>
      <c r="I29" s="32"/>
      <c r="J29" s="32"/>
      <c r="K29" s="32"/>
      <c r="L29" s="248">
        <v>308.61</v>
      </c>
      <c r="M29" s="370">
        <f t="shared" si="10"/>
        <v>0</v>
      </c>
      <c r="N29" s="19"/>
      <c r="O29" s="19"/>
      <c r="P29" s="19"/>
      <c r="Q29" s="19"/>
      <c r="R29" s="19"/>
      <c r="S29" s="19"/>
      <c r="T29" s="19"/>
      <c r="U29" s="372"/>
      <c r="V29" s="372"/>
      <c r="W29" s="372"/>
      <c r="X29" s="372"/>
      <c r="Y29" s="169">
        <v>5.6059999999999999</v>
      </c>
      <c r="Z29" s="374">
        <v>4.4969999999999999</v>
      </c>
      <c r="AA29" s="102">
        <f t="shared" si="1"/>
        <v>0</v>
      </c>
      <c r="AB29" s="102">
        <f t="shared" si="2"/>
        <v>0</v>
      </c>
      <c r="AC29" s="102">
        <f t="shared" si="3"/>
        <v>0</v>
      </c>
      <c r="AD29" s="102">
        <f t="shared" si="4"/>
        <v>0</v>
      </c>
      <c r="AE29" s="102">
        <f t="shared" si="5"/>
        <v>0</v>
      </c>
      <c r="AF29" s="102">
        <f t="shared" si="6"/>
        <v>0</v>
      </c>
      <c r="AG29" s="102"/>
      <c r="AH29" s="166">
        <f t="shared" si="11"/>
        <v>0</v>
      </c>
      <c r="AI29" s="378">
        <f t="shared" si="12"/>
        <v>0</v>
      </c>
      <c r="AJ29" s="167">
        <f t="shared" si="7"/>
        <v>0</v>
      </c>
      <c r="AK29" s="108"/>
      <c r="AL29" s="112"/>
      <c r="AM29" s="112"/>
      <c r="AN29" s="108">
        <v>21</v>
      </c>
      <c r="AO29" s="112"/>
      <c r="AP29" s="112"/>
      <c r="AQ29" s="112"/>
      <c r="AR29" s="112">
        <f>$M29*5</f>
        <v>0</v>
      </c>
      <c r="AS29" s="112">
        <f>$M29*11</f>
        <v>0</v>
      </c>
      <c r="AT29" s="112">
        <f>$M29*5</f>
        <v>0</v>
      </c>
      <c r="AU29" s="112"/>
      <c r="AV29" s="112"/>
      <c r="AW29" s="112"/>
      <c r="AX29" s="112"/>
      <c r="AY29" s="112"/>
      <c r="AZ29" s="108"/>
      <c r="BA29" s="186">
        <v>21000191</v>
      </c>
      <c r="BB29" s="375"/>
      <c r="BC29" s="33">
        <f t="shared" si="13"/>
        <v>0</v>
      </c>
      <c r="BD29" s="33">
        <f t="shared" si="13"/>
        <v>0</v>
      </c>
      <c r="BE29" s="33">
        <f t="shared" si="13"/>
        <v>0</v>
      </c>
      <c r="BF29" s="33">
        <f t="shared" si="13"/>
        <v>0</v>
      </c>
      <c r="BG29" s="33">
        <f t="shared" si="13"/>
        <v>0</v>
      </c>
      <c r="BH29" s="33">
        <f t="shared" si="13"/>
        <v>0</v>
      </c>
    </row>
    <row r="30" spans="1:60" ht="13.5" customHeight="1">
      <c r="A30" s="512">
        <v>12072</v>
      </c>
      <c r="B30" s="553" t="s">
        <v>440</v>
      </c>
      <c r="C30" s="270"/>
      <c r="D30" s="363" t="s">
        <v>94</v>
      </c>
      <c r="E30" s="32">
        <f t="shared" si="9"/>
        <v>20</v>
      </c>
      <c r="F30" s="96"/>
      <c r="G30" s="96"/>
      <c r="H30" s="96">
        <v>20</v>
      </c>
      <c r="I30" s="32"/>
      <c r="J30" s="32"/>
      <c r="K30" s="32"/>
      <c r="L30" s="248">
        <v>263.82</v>
      </c>
      <c r="M30" s="370">
        <f t="shared" si="10"/>
        <v>0</v>
      </c>
      <c r="N30" s="19"/>
      <c r="O30" s="19"/>
      <c r="P30" s="19"/>
      <c r="Q30" s="19"/>
      <c r="R30" s="19"/>
      <c r="S30" s="19"/>
      <c r="T30" s="19"/>
      <c r="U30" s="372"/>
      <c r="V30" s="372"/>
      <c r="W30" s="372"/>
      <c r="X30" s="372"/>
      <c r="Y30" s="169">
        <v>4.6970000000000001</v>
      </c>
      <c r="Z30" s="374">
        <v>3.7069999999999999</v>
      </c>
      <c r="AA30" s="102">
        <f t="shared" si="1"/>
        <v>0</v>
      </c>
      <c r="AB30" s="102">
        <f t="shared" si="2"/>
        <v>0</v>
      </c>
      <c r="AC30" s="102">
        <f t="shared" si="3"/>
        <v>0</v>
      </c>
      <c r="AD30" s="102">
        <f t="shared" si="4"/>
        <v>0</v>
      </c>
      <c r="AE30" s="102">
        <f t="shared" si="5"/>
        <v>0</v>
      </c>
      <c r="AF30" s="102">
        <f t="shared" si="6"/>
        <v>0</v>
      </c>
      <c r="AG30" s="102"/>
      <c r="AH30" s="166">
        <f t="shared" si="11"/>
        <v>0</v>
      </c>
      <c r="AI30" s="378">
        <f t="shared" si="12"/>
        <v>0</v>
      </c>
      <c r="AJ30" s="167">
        <f t="shared" si="7"/>
        <v>0</v>
      </c>
      <c r="AK30" s="108"/>
      <c r="AL30" s="112"/>
      <c r="AM30" s="112"/>
      <c r="AN30" s="108">
        <v>20</v>
      </c>
      <c r="AO30" s="112"/>
      <c r="AP30" s="112"/>
      <c r="AQ30" s="112"/>
      <c r="AR30" s="112">
        <f>$M30*9</f>
        <v>0</v>
      </c>
      <c r="AS30" s="112">
        <f>$M30*10</f>
        <v>0</v>
      </c>
      <c r="AT30" s="112">
        <f>$M30*1</f>
        <v>0</v>
      </c>
      <c r="AU30" s="112"/>
      <c r="AV30" s="112"/>
      <c r="AW30" s="112"/>
      <c r="AX30" s="112"/>
      <c r="AY30" s="112"/>
      <c r="AZ30" s="108"/>
      <c r="BA30" s="186">
        <v>21000192</v>
      </c>
      <c r="BB30" s="375"/>
      <c r="BC30" s="33">
        <f t="shared" si="13"/>
        <v>0</v>
      </c>
      <c r="BD30" s="33">
        <f t="shared" si="13"/>
        <v>0</v>
      </c>
      <c r="BE30" s="33">
        <f t="shared" si="13"/>
        <v>0</v>
      </c>
      <c r="BF30" s="33">
        <f t="shared" si="13"/>
        <v>0</v>
      </c>
      <c r="BG30" s="33">
        <f t="shared" si="13"/>
        <v>0</v>
      </c>
      <c r="BH30" s="33">
        <f t="shared" si="13"/>
        <v>0</v>
      </c>
    </row>
    <row r="31" spans="1:60" ht="13.5" customHeight="1">
      <c r="A31" s="512">
        <v>12082</v>
      </c>
      <c r="B31" s="553" t="s">
        <v>441</v>
      </c>
      <c r="C31" s="270"/>
      <c r="D31" s="363" t="s">
        <v>94</v>
      </c>
      <c r="E31" s="32">
        <f t="shared" si="9"/>
        <v>8</v>
      </c>
      <c r="F31" s="32"/>
      <c r="G31" s="32"/>
      <c r="H31" s="32"/>
      <c r="I31" s="32">
        <v>8</v>
      </c>
      <c r="J31" s="32"/>
      <c r="K31" s="32"/>
      <c r="L31" s="248">
        <v>223.5</v>
      </c>
      <c r="M31" s="370">
        <f t="shared" si="10"/>
        <v>0</v>
      </c>
      <c r="N31" s="19"/>
      <c r="O31" s="19"/>
      <c r="P31" s="19"/>
      <c r="Q31" s="19"/>
      <c r="R31" s="19"/>
      <c r="S31" s="19"/>
      <c r="T31" s="19"/>
      <c r="U31" s="372"/>
      <c r="V31" s="372"/>
      <c r="W31" s="372"/>
      <c r="X31" s="372"/>
      <c r="Y31" s="169">
        <v>4.2539999999999996</v>
      </c>
      <c r="Z31" s="374">
        <v>3.645</v>
      </c>
      <c r="AA31" s="102">
        <f t="shared" si="1"/>
        <v>0</v>
      </c>
      <c r="AB31" s="102">
        <f t="shared" si="2"/>
        <v>0</v>
      </c>
      <c r="AC31" s="102">
        <f t="shared" si="3"/>
        <v>0</v>
      </c>
      <c r="AD31" s="102">
        <f t="shared" si="4"/>
        <v>0</v>
      </c>
      <c r="AE31" s="102">
        <f t="shared" si="5"/>
        <v>0</v>
      </c>
      <c r="AF31" s="102">
        <f t="shared" si="6"/>
        <v>0</v>
      </c>
      <c r="AG31" s="102"/>
      <c r="AH31" s="166">
        <f t="shared" si="11"/>
        <v>0</v>
      </c>
      <c r="AI31" s="378">
        <f t="shared" si="12"/>
        <v>0</v>
      </c>
      <c r="AJ31" s="167">
        <f t="shared" si="7"/>
        <v>0</v>
      </c>
      <c r="AK31" s="108"/>
      <c r="AL31" s="112">
        <v>8</v>
      </c>
      <c r="AM31" s="112"/>
      <c r="AN31" s="108"/>
      <c r="AO31" s="112"/>
      <c r="AP31" s="112"/>
      <c r="AQ31" s="112"/>
      <c r="AR31" s="112">
        <f>$M31*3</f>
        <v>0</v>
      </c>
      <c r="AS31" s="112">
        <f>$M31*2</f>
        <v>0</v>
      </c>
      <c r="AT31" s="112">
        <f>$M31*3</f>
        <v>0</v>
      </c>
      <c r="AU31" s="112"/>
      <c r="AV31" s="112"/>
      <c r="AW31" s="112"/>
      <c r="AX31" s="112"/>
      <c r="AY31" s="112"/>
      <c r="AZ31" s="108"/>
      <c r="BA31" s="186">
        <v>21000193</v>
      </c>
      <c r="BB31" s="375"/>
      <c r="BC31" s="33">
        <f t="shared" si="13"/>
        <v>0</v>
      </c>
      <c r="BD31" s="33">
        <f t="shared" si="13"/>
        <v>0</v>
      </c>
      <c r="BE31" s="33">
        <f t="shared" si="13"/>
        <v>0</v>
      </c>
      <c r="BF31" s="33">
        <f t="shared" si="13"/>
        <v>0</v>
      </c>
      <c r="BG31" s="33">
        <f t="shared" si="13"/>
        <v>0</v>
      </c>
      <c r="BH31" s="33">
        <f t="shared" si="13"/>
        <v>0</v>
      </c>
    </row>
    <row r="32" spans="1:60" ht="13.5" customHeight="1">
      <c r="A32" s="512">
        <v>12085</v>
      </c>
      <c r="B32" s="557" t="s">
        <v>442</v>
      </c>
      <c r="C32" s="270"/>
      <c r="D32" s="363" t="s">
        <v>94</v>
      </c>
      <c r="E32" s="32">
        <f t="shared" si="9"/>
        <v>9</v>
      </c>
      <c r="F32" s="32"/>
      <c r="G32" s="32"/>
      <c r="H32" s="32"/>
      <c r="I32" s="32">
        <v>9</v>
      </c>
      <c r="J32" s="32"/>
      <c r="K32" s="32"/>
      <c r="L32" s="248">
        <v>223.95</v>
      </c>
      <c r="M32" s="370">
        <f t="shared" si="10"/>
        <v>0</v>
      </c>
      <c r="N32" s="19"/>
      <c r="O32" s="19"/>
      <c r="P32" s="19"/>
      <c r="Q32" s="19"/>
      <c r="R32" s="19"/>
      <c r="S32" s="19"/>
      <c r="T32" s="19"/>
      <c r="U32" s="372"/>
      <c r="V32" s="372"/>
      <c r="W32" s="372"/>
      <c r="X32" s="372"/>
      <c r="Y32" s="169">
        <v>4.5629999999999997</v>
      </c>
      <c r="Z32" s="374">
        <v>3.5950000000000002</v>
      </c>
      <c r="AA32" s="102">
        <f t="shared" si="1"/>
        <v>0</v>
      </c>
      <c r="AB32" s="102">
        <f t="shared" si="2"/>
        <v>0</v>
      </c>
      <c r="AC32" s="102">
        <f t="shared" si="3"/>
        <v>0</v>
      </c>
      <c r="AD32" s="102">
        <f t="shared" si="4"/>
        <v>0</v>
      </c>
      <c r="AE32" s="102">
        <f t="shared" si="5"/>
        <v>0</v>
      </c>
      <c r="AF32" s="102">
        <f t="shared" si="6"/>
        <v>0</v>
      </c>
      <c r="AG32" s="102"/>
      <c r="AH32" s="166">
        <f t="shared" si="11"/>
        <v>0</v>
      </c>
      <c r="AI32" s="378">
        <f t="shared" si="12"/>
        <v>0</v>
      </c>
      <c r="AJ32" s="167">
        <f t="shared" si="7"/>
        <v>0</v>
      </c>
      <c r="AK32" s="108"/>
      <c r="AL32" s="112">
        <v>9</v>
      </c>
      <c r="AM32" s="112"/>
      <c r="AN32" s="108"/>
      <c r="AO32" s="112"/>
      <c r="AP32" s="112"/>
      <c r="AQ32" s="112"/>
      <c r="AR32" s="112">
        <f>$M32*2</f>
        <v>0</v>
      </c>
      <c r="AS32" s="112">
        <f>$M32*3</f>
        <v>0</v>
      </c>
      <c r="AT32" s="112">
        <f>$M32*1</f>
        <v>0</v>
      </c>
      <c r="AU32" s="112">
        <f>$M32*2</f>
        <v>0</v>
      </c>
      <c r="AV32" s="112">
        <f>$M32*1</f>
        <v>0</v>
      </c>
      <c r="AW32" s="112"/>
      <c r="AX32" s="112"/>
      <c r="AY32" s="112"/>
      <c r="AZ32" s="108"/>
      <c r="BA32" s="186">
        <v>21000194</v>
      </c>
      <c r="BB32" s="375"/>
      <c r="BC32" s="33">
        <f t="shared" si="13"/>
        <v>0</v>
      </c>
      <c r="BD32" s="33">
        <f t="shared" si="13"/>
        <v>0</v>
      </c>
      <c r="BE32" s="33">
        <f t="shared" si="13"/>
        <v>0</v>
      </c>
      <c r="BF32" s="33">
        <f t="shared" si="13"/>
        <v>0</v>
      </c>
      <c r="BG32" s="33">
        <f t="shared" si="13"/>
        <v>0</v>
      </c>
      <c r="BH32" s="33">
        <f t="shared" si="13"/>
        <v>0</v>
      </c>
    </row>
    <row r="33" spans="1:60" ht="13.5" customHeight="1">
      <c r="A33" s="512">
        <v>12086</v>
      </c>
      <c r="B33" s="553" t="s">
        <v>443</v>
      </c>
      <c r="C33" s="270"/>
      <c r="D33" s="363" t="s">
        <v>94</v>
      </c>
      <c r="E33" s="32">
        <f t="shared" si="9"/>
        <v>14</v>
      </c>
      <c r="F33" s="32"/>
      <c r="G33" s="32"/>
      <c r="H33" s="32">
        <v>14</v>
      </c>
      <c r="I33" s="32"/>
      <c r="J33" s="32"/>
      <c r="K33" s="32"/>
      <c r="L33" s="248">
        <v>226.92</v>
      </c>
      <c r="M33" s="370">
        <f t="shared" si="10"/>
        <v>0</v>
      </c>
      <c r="N33" s="19"/>
      <c r="O33" s="19"/>
      <c r="P33" s="19"/>
      <c r="Q33" s="19"/>
      <c r="R33" s="19"/>
      <c r="S33" s="19"/>
      <c r="T33" s="19"/>
      <c r="U33" s="372"/>
      <c r="V33" s="372"/>
      <c r="W33" s="372"/>
      <c r="X33" s="372"/>
      <c r="Y33" s="169">
        <v>4.1420000000000003</v>
      </c>
      <c r="Z33" s="374">
        <v>3.2410000000000001</v>
      </c>
      <c r="AA33" s="102">
        <f t="shared" si="1"/>
        <v>0</v>
      </c>
      <c r="AB33" s="102">
        <f t="shared" si="2"/>
        <v>0</v>
      </c>
      <c r="AC33" s="102">
        <f t="shared" si="3"/>
        <v>0</v>
      </c>
      <c r="AD33" s="102">
        <f t="shared" si="4"/>
        <v>0</v>
      </c>
      <c r="AE33" s="102">
        <f t="shared" si="5"/>
        <v>0</v>
      </c>
      <c r="AF33" s="102">
        <f t="shared" si="6"/>
        <v>0</v>
      </c>
      <c r="AG33" s="102"/>
      <c r="AH33" s="166">
        <f t="shared" si="11"/>
        <v>0</v>
      </c>
      <c r="AI33" s="378">
        <f t="shared" si="12"/>
        <v>0</v>
      </c>
      <c r="AJ33" s="167">
        <f t="shared" si="7"/>
        <v>0</v>
      </c>
      <c r="AK33" s="108"/>
      <c r="AL33" s="112">
        <v>14</v>
      </c>
      <c r="AM33" s="112"/>
      <c r="AN33" s="108"/>
      <c r="AO33" s="112"/>
      <c r="AP33" s="112"/>
      <c r="AQ33" s="112"/>
      <c r="AR33" s="112">
        <f>$M33*6</f>
        <v>0</v>
      </c>
      <c r="AS33" s="112">
        <f>$M33*7</f>
        <v>0</v>
      </c>
      <c r="AT33" s="112">
        <f>$M33*1</f>
        <v>0</v>
      </c>
      <c r="AU33" s="112"/>
      <c r="AV33" s="112"/>
      <c r="AW33" s="112"/>
      <c r="AX33" s="112"/>
      <c r="AY33" s="112"/>
      <c r="AZ33" s="108"/>
      <c r="BA33" s="186">
        <v>21000195</v>
      </c>
      <c r="BB33" s="375"/>
      <c r="BC33" s="33">
        <f t="shared" si="13"/>
        <v>0</v>
      </c>
      <c r="BD33" s="33">
        <f t="shared" si="13"/>
        <v>0</v>
      </c>
      <c r="BE33" s="33">
        <f t="shared" si="13"/>
        <v>0</v>
      </c>
      <c r="BF33" s="33">
        <f t="shared" si="13"/>
        <v>0</v>
      </c>
      <c r="BG33" s="33">
        <f t="shared" si="13"/>
        <v>0</v>
      </c>
      <c r="BH33" s="33">
        <f t="shared" si="13"/>
        <v>0</v>
      </c>
    </row>
    <row r="34" spans="1:60" ht="13.5" customHeight="1">
      <c r="A34" s="516">
        <v>12087</v>
      </c>
      <c r="B34" s="557" t="s">
        <v>444</v>
      </c>
      <c r="C34" s="270"/>
      <c r="D34" s="363" t="s">
        <v>94</v>
      </c>
      <c r="E34" s="32">
        <f t="shared" si="9"/>
        <v>19</v>
      </c>
      <c r="F34" s="32"/>
      <c r="G34" s="32"/>
      <c r="H34" s="32">
        <v>19</v>
      </c>
      <c r="I34" s="32"/>
      <c r="J34" s="32"/>
      <c r="K34" s="32"/>
      <c r="L34" s="248">
        <v>288.08999999999997</v>
      </c>
      <c r="M34" s="370">
        <f t="shared" si="10"/>
        <v>0</v>
      </c>
      <c r="N34" s="19"/>
      <c r="O34" s="19"/>
      <c r="P34" s="19"/>
      <c r="Q34" s="19"/>
      <c r="R34" s="19"/>
      <c r="S34" s="19"/>
      <c r="T34" s="19"/>
      <c r="U34" s="372"/>
      <c r="V34" s="372"/>
      <c r="W34" s="372"/>
      <c r="X34" s="372"/>
      <c r="Y34" s="169">
        <v>5.2960000000000003</v>
      </c>
      <c r="Z34" s="374">
        <v>4.2279999999999998</v>
      </c>
      <c r="AA34" s="102">
        <f t="shared" si="1"/>
        <v>0</v>
      </c>
      <c r="AB34" s="102">
        <f t="shared" si="2"/>
        <v>0</v>
      </c>
      <c r="AC34" s="102">
        <f t="shared" si="3"/>
        <v>0</v>
      </c>
      <c r="AD34" s="102">
        <f t="shared" si="4"/>
        <v>0</v>
      </c>
      <c r="AE34" s="102">
        <f t="shared" si="5"/>
        <v>0</v>
      </c>
      <c r="AF34" s="102">
        <f t="shared" si="6"/>
        <v>0</v>
      </c>
      <c r="AG34" s="102"/>
      <c r="AH34" s="166">
        <f t="shared" si="11"/>
        <v>0</v>
      </c>
      <c r="AI34" s="378">
        <f t="shared" si="12"/>
        <v>0</v>
      </c>
      <c r="AJ34" s="167">
        <f t="shared" si="7"/>
        <v>0</v>
      </c>
      <c r="AK34" s="108"/>
      <c r="AL34" s="112">
        <v>19</v>
      </c>
      <c r="AM34" s="112"/>
      <c r="AN34" s="108"/>
      <c r="AO34" s="112"/>
      <c r="AP34" s="112"/>
      <c r="AQ34" s="112"/>
      <c r="AR34" s="112">
        <f>$M34*8</f>
        <v>0</v>
      </c>
      <c r="AS34" s="112">
        <f>$M34*9</f>
        <v>0</v>
      </c>
      <c r="AT34" s="112">
        <f>$M34*2</f>
        <v>0</v>
      </c>
      <c r="AU34" s="112"/>
      <c r="AV34" s="112"/>
      <c r="AW34" s="112"/>
      <c r="AX34" s="112"/>
      <c r="AY34" s="112"/>
      <c r="AZ34" s="108"/>
      <c r="BA34" s="186">
        <v>21000196</v>
      </c>
      <c r="BB34" s="375"/>
      <c r="BC34" s="33">
        <f t="shared" si="13"/>
        <v>0</v>
      </c>
      <c r="BD34" s="33">
        <f t="shared" si="13"/>
        <v>0</v>
      </c>
      <c r="BE34" s="33">
        <f t="shared" si="13"/>
        <v>0</v>
      </c>
      <c r="BF34" s="33">
        <f t="shared" si="13"/>
        <v>0</v>
      </c>
      <c r="BG34" s="33">
        <f t="shared" si="13"/>
        <v>0</v>
      </c>
      <c r="BH34" s="33">
        <f t="shared" si="13"/>
        <v>0</v>
      </c>
    </row>
    <row r="35" spans="1:60" ht="13.5" customHeight="1">
      <c r="A35" s="512">
        <v>12089</v>
      </c>
      <c r="B35" s="557" t="s">
        <v>445</v>
      </c>
      <c r="C35" s="270"/>
      <c r="D35" s="363" t="s">
        <v>94</v>
      </c>
      <c r="E35" s="32">
        <f t="shared" si="9"/>
        <v>26</v>
      </c>
      <c r="F35" s="32"/>
      <c r="G35" s="32">
        <v>26</v>
      </c>
      <c r="H35" s="32"/>
      <c r="I35" s="32"/>
      <c r="J35" s="32"/>
      <c r="K35" s="32"/>
      <c r="L35" s="248">
        <v>162.12</v>
      </c>
      <c r="M35" s="370">
        <f t="shared" si="10"/>
        <v>0</v>
      </c>
      <c r="N35" s="19"/>
      <c r="O35" s="19"/>
      <c r="P35" s="19"/>
      <c r="Q35" s="19"/>
      <c r="R35" s="19"/>
      <c r="S35" s="19"/>
      <c r="T35" s="19"/>
      <c r="U35" s="372"/>
      <c r="V35" s="372"/>
      <c r="W35" s="372"/>
      <c r="X35" s="372"/>
      <c r="Y35" s="169">
        <v>1.7410000000000001</v>
      </c>
      <c r="Z35" s="374">
        <v>1.4239999999999999</v>
      </c>
      <c r="AA35" s="102">
        <f t="shared" si="1"/>
        <v>0</v>
      </c>
      <c r="AB35" s="102">
        <f t="shared" si="2"/>
        <v>0</v>
      </c>
      <c r="AC35" s="102">
        <f t="shared" si="3"/>
        <v>0</v>
      </c>
      <c r="AD35" s="102">
        <f t="shared" si="4"/>
        <v>0</v>
      </c>
      <c r="AE35" s="102">
        <f t="shared" si="5"/>
        <v>0</v>
      </c>
      <c r="AF35" s="102">
        <f t="shared" si="6"/>
        <v>0</v>
      </c>
      <c r="AG35" s="102"/>
      <c r="AH35" s="166">
        <f t="shared" si="11"/>
        <v>0</v>
      </c>
      <c r="AI35" s="378">
        <f t="shared" si="12"/>
        <v>0</v>
      </c>
      <c r="AJ35" s="167">
        <f t="shared" si="7"/>
        <v>0</v>
      </c>
      <c r="AK35" s="173">
        <v>26</v>
      </c>
      <c r="AL35" s="112"/>
      <c r="AM35" s="112"/>
      <c r="AN35" s="173"/>
      <c r="AO35" s="112"/>
      <c r="AP35" s="112"/>
      <c r="AQ35" s="112"/>
      <c r="AR35" s="112">
        <f>$M35*23</f>
        <v>0</v>
      </c>
      <c r="AS35" s="112">
        <f>$M35*3</f>
        <v>0</v>
      </c>
      <c r="AT35" s="112"/>
      <c r="AU35" s="112"/>
      <c r="AV35" s="112"/>
      <c r="AW35" s="112"/>
      <c r="AX35" s="112"/>
      <c r="AY35" s="112"/>
      <c r="AZ35" s="108"/>
      <c r="BA35" s="186">
        <v>21000197</v>
      </c>
      <c r="BB35" s="375"/>
      <c r="BC35" s="33">
        <f t="shared" si="13"/>
        <v>0</v>
      </c>
      <c r="BD35" s="33">
        <f t="shared" si="13"/>
        <v>0</v>
      </c>
      <c r="BE35" s="33">
        <f t="shared" si="13"/>
        <v>0</v>
      </c>
      <c r="BF35" s="33">
        <f t="shared" si="13"/>
        <v>0</v>
      </c>
      <c r="BG35" s="33">
        <f t="shared" si="13"/>
        <v>0</v>
      </c>
      <c r="BH35" s="33">
        <f t="shared" si="13"/>
        <v>0</v>
      </c>
    </row>
    <row r="36" spans="1:60" ht="13.5" customHeight="1">
      <c r="A36" s="512">
        <v>12090</v>
      </c>
      <c r="B36" s="557" t="s">
        <v>446</v>
      </c>
      <c r="C36" s="270"/>
      <c r="D36" s="363" t="s">
        <v>94</v>
      </c>
      <c r="E36" s="32">
        <f t="shared" si="9"/>
        <v>31</v>
      </c>
      <c r="F36" s="32"/>
      <c r="G36" s="32">
        <v>31</v>
      </c>
      <c r="H36" s="32"/>
      <c r="I36" s="32"/>
      <c r="J36" s="32"/>
      <c r="K36" s="32"/>
      <c r="L36" s="248">
        <v>258.87</v>
      </c>
      <c r="M36" s="370">
        <f t="shared" si="10"/>
        <v>0</v>
      </c>
      <c r="N36" s="19"/>
      <c r="O36" s="19"/>
      <c r="P36" s="19"/>
      <c r="Q36" s="19"/>
      <c r="R36" s="19"/>
      <c r="S36" s="19"/>
      <c r="T36" s="19"/>
      <c r="U36" s="372"/>
      <c r="V36" s="372"/>
      <c r="W36" s="372"/>
      <c r="X36" s="372"/>
      <c r="Y36" s="169">
        <v>3.6779999999999999</v>
      </c>
      <c r="Z36" s="374">
        <v>2.97</v>
      </c>
      <c r="AA36" s="102">
        <f t="shared" si="1"/>
        <v>0</v>
      </c>
      <c r="AB36" s="102">
        <f t="shared" si="2"/>
        <v>0</v>
      </c>
      <c r="AC36" s="102">
        <f t="shared" si="3"/>
        <v>0</v>
      </c>
      <c r="AD36" s="102">
        <f t="shared" si="4"/>
        <v>0</v>
      </c>
      <c r="AE36" s="102">
        <f t="shared" si="5"/>
        <v>0</v>
      </c>
      <c r="AF36" s="102">
        <f t="shared" si="6"/>
        <v>0</v>
      </c>
      <c r="AG36" s="102"/>
      <c r="AH36" s="166">
        <f t="shared" si="11"/>
        <v>0</v>
      </c>
      <c r="AI36" s="378">
        <f t="shared" si="12"/>
        <v>0</v>
      </c>
      <c r="AJ36" s="167">
        <f t="shared" si="7"/>
        <v>0</v>
      </c>
      <c r="AK36" s="173">
        <v>5</v>
      </c>
      <c r="AL36" s="112"/>
      <c r="AM36" s="112">
        <v>1</v>
      </c>
      <c r="AN36" s="173">
        <v>13</v>
      </c>
      <c r="AO36" s="112">
        <v>11</v>
      </c>
      <c r="AP36" s="112">
        <v>1</v>
      </c>
      <c r="AQ36" s="112"/>
      <c r="AR36" s="112">
        <f>$M36*18</f>
        <v>0</v>
      </c>
      <c r="AS36" s="112">
        <f>$M36*13</f>
        <v>0</v>
      </c>
      <c r="AT36" s="112"/>
      <c r="AU36" s="112"/>
      <c r="AV36" s="112"/>
      <c r="AW36" s="112"/>
      <c r="AX36" s="112"/>
      <c r="AY36" s="112"/>
      <c r="AZ36" s="108"/>
      <c r="BA36" s="186">
        <v>21000198</v>
      </c>
      <c r="BB36" s="375"/>
      <c r="BC36" s="33">
        <f t="shared" si="13"/>
        <v>0</v>
      </c>
      <c r="BD36" s="33">
        <f t="shared" si="13"/>
        <v>0</v>
      </c>
      <c r="BE36" s="33">
        <f t="shared" si="13"/>
        <v>0</v>
      </c>
      <c r="BF36" s="33">
        <f t="shared" si="13"/>
        <v>0</v>
      </c>
      <c r="BG36" s="33">
        <f t="shared" si="13"/>
        <v>0</v>
      </c>
      <c r="BH36" s="33">
        <f t="shared" si="13"/>
        <v>0</v>
      </c>
    </row>
    <row r="37" spans="1:60" ht="13.5" customHeight="1">
      <c r="A37" s="512">
        <v>12092</v>
      </c>
      <c r="B37" s="557" t="s">
        <v>447</v>
      </c>
      <c r="C37" s="270"/>
      <c r="D37" s="363" t="s">
        <v>94</v>
      </c>
      <c r="E37" s="32">
        <f t="shared" si="9"/>
        <v>18</v>
      </c>
      <c r="F37" s="32"/>
      <c r="G37" s="32">
        <v>18</v>
      </c>
      <c r="H37" s="32"/>
      <c r="I37" s="32"/>
      <c r="J37" s="32"/>
      <c r="K37" s="32"/>
      <c r="L37" s="248">
        <v>151.02000000000001</v>
      </c>
      <c r="M37" s="370">
        <f t="shared" si="10"/>
        <v>0</v>
      </c>
      <c r="N37" s="19"/>
      <c r="O37" s="19"/>
      <c r="P37" s="19"/>
      <c r="Q37" s="19"/>
      <c r="R37" s="19"/>
      <c r="S37" s="19"/>
      <c r="T37" s="19"/>
      <c r="U37" s="372"/>
      <c r="V37" s="372"/>
      <c r="W37" s="372"/>
      <c r="X37" s="372"/>
      <c r="Y37" s="169">
        <v>2.1539999999999999</v>
      </c>
      <c r="Z37" s="374">
        <v>1.681</v>
      </c>
      <c r="AA37" s="102">
        <f t="shared" ref="AA37:AA64" si="14">$M37*F37</f>
        <v>0</v>
      </c>
      <c r="AB37" s="102">
        <f t="shared" ref="AB37:AB64" si="15">$M37*G37</f>
        <v>0</v>
      </c>
      <c r="AC37" s="102">
        <f t="shared" ref="AC37:AC64" si="16">$M37*H37</f>
        <v>0</v>
      </c>
      <c r="AD37" s="102">
        <f t="shared" ref="AD37:AD64" si="17">$M37*I37</f>
        <v>0</v>
      </c>
      <c r="AE37" s="102">
        <f t="shared" ref="AE37:AE64" si="18">$M37*J37</f>
        <v>0</v>
      </c>
      <c r="AF37" s="102">
        <f t="shared" ref="AF37:AF64" si="19">$M37*K37</f>
        <v>0</v>
      </c>
      <c r="AG37" s="102"/>
      <c r="AH37" s="166">
        <f t="shared" si="11"/>
        <v>0</v>
      </c>
      <c r="AI37" s="378">
        <f t="shared" si="12"/>
        <v>0</v>
      </c>
      <c r="AJ37" s="167">
        <f t="shared" ref="AJ37:AJ64" si="20">M37*L37</f>
        <v>0</v>
      </c>
      <c r="AK37" s="173">
        <v>2</v>
      </c>
      <c r="AL37" s="112">
        <v>5</v>
      </c>
      <c r="AM37" s="112"/>
      <c r="AN37" s="173">
        <v>9</v>
      </c>
      <c r="AO37" s="112">
        <v>2</v>
      </c>
      <c r="AP37" s="112"/>
      <c r="AQ37" s="112"/>
      <c r="AR37" s="112">
        <f>$M37*16</f>
        <v>0</v>
      </c>
      <c r="AS37" s="112">
        <f>$M37*2</f>
        <v>0</v>
      </c>
      <c r="AT37" s="112"/>
      <c r="AU37" s="112"/>
      <c r="AV37" s="112"/>
      <c r="AW37" s="112"/>
      <c r="AX37" s="112"/>
      <c r="AY37" s="112"/>
      <c r="AZ37" s="108"/>
      <c r="BA37" s="186">
        <v>21000199</v>
      </c>
      <c r="BB37" s="375"/>
      <c r="BC37" s="33">
        <f t="shared" si="13"/>
        <v>0</v>
      </c>
      <c r="BD37" s="33">
        <f t="shared" si="13"/>
        <v>0</v>
      </c>
      <c r="BE37" s="33">
        <f t="shared" si="13"/>
        <v>0</v>
      </c>
      <c r="BF37" s="33">
        <f t="shared" si="13"/>
        <v>0</v>
      </c>
      <c r="BG37" s="33">
        <f t="shared" si="13"/>
        <v>0</v>
      </c>
      <c r="BH37" s="33">
        <f t="shared" si="13"/>
        <v>0</v>
      </c>
    </row>
    <row r="38" spans="1:60" ht="13.5" customHeight="1">
      <c r="A38" s="512">
        <v>12210</v>
      </c>
      <c r="B38" s="557" t="s">
        <v>448</v>
      </c>
      <c r="C38" s="270"/>
      <c r="D38" s="363" t="s">
        <v>94</v>
      </c>
      <c r="E38" s="32">
        <f t="shared" si="9"/>
        <v>19</v>
      </c>
      <c r="F38" s="32"/>
      <c r="G38" s="32"/>
      <c r="H38" s="32">
        <v>19</v>
      </c>
      <c r="I38" s="32"/>
      <c r="J38" s="32"/>
      <c r="K38" s="32"/>
      <c r="L38" s="248">
        <v>308.39999999999998</v>
      </c>
      <c r="M38" s="370">
        <f t="shared" si="10"/>
        <v>0</v>
      </c>
      <c r="N38" s="19"/>
      <c r="O38" s="19"/>
      <c r="P38" s="19"/>
      <c r="Q38" s="19"/>
      <c r="R38" s="19"/>
      <c r="S38" s="19"/>
      <c r="T38" s="19"/>
      <c r="U38" s="372"/>
      <c r="V38" s="372"/>
      <c r="W38" s="372"/>
      <c r="X38" s="372"/>
      <c r="Y38" s="169">
        <v>5.7370000000000001</v>
      </c>
      <c r="Z38" s="374">
        <v>4.6109999999999998</v>
      </c>
      <c r="AA38" s="102">
        <f t="shared" si="14"/>
        <v>0</v>
      </c>
      <c r="AB38" s="102">
        <f t="shared" si="15"/>
        <v>0</v>
      </c>
      <c r="AC38" s="102">
        <f t="shared" si="16"/>
        <v>0</v>
      </c>
      <c r="AD38" s="102">
        <f t="shared" si="17"/>
        <v>0</v>
      </c>
      <c r="AE38" s="102">
        <f t="shared" si="18"/>
        <v>0</v>
      </c>
      <c r="AF38" s="102">
        <f t="shared" si="19"/>
        <v>0</v>
      </c>
      <c r="AG38" s="102"/>
      <c r="AH38" s="166">
        <f t="shared" si="11"/>
        <v>0</v>
      </c>
      <c r="AI38" s="378">
        <f t="shared" si="12"/>
        <v>0</v>
      </c>
      <c r="AJ38" s="167">
        <f t="shared" si="20"/>
        <v>0</v>
      </c>
      <c r="AK38" s="173"/>
      <c r="AL38" s="112"/>
      <c r="AM38" s="112"/>
      <c r="AN38" s="173"/>
      <c r="AO38" s="112">
        <v>19</v>
      </c>
      <c r="AP38" s="112"/>
      <c r="AQ38" s="112"/>
      <c r="AR38" s="112"/>
      <c r="AS38" s="112">
        <f>$M38*14</f>
        <v>0</v>
      </c>
      <c r="AT38" s="112">
        <f>$M38*5</f>
        <v>0</v>
      </c>
      <c r="AU38" s="112"/>
      <c r="AV38" s="112"/>
      <c r="AW38" s="112"/>
      <c r="AX38" s="112"/>
      <c r="AY38" s="112"/>
      <c r="AZ38" s="108"/>
      <c r="BA38" s="186">
        <v>21000203</v>
      </c>
      <c r="BB38" s="375"/>
      <c r="BC38" s="33">
        <f t="shared" si="13"/>
        <v>0</v>
      </c>
      <c r="BD38" s="33">
        <f t="shared" si="13"/>
        <v>0</v>
      </c>
      <c r="BE38" s="33">
        <f t="shared" si="13"/>
        <v>0</v>
      </c>
      <c r="BF38" s="33">
        <f t="shared" si="13"/>
        <v>0</v>
      </c>
      <c r="BG38" s="33">
        <f t="shared" si="13"/>
        <v>0</v>
      </c>
      <c r="BH38" s="33">
        <f t="shared" si="13"/>
        <v>0</v>
      </c>
    </row>
    <row r="39" spans="1:60" ht="13.5" customHeight="1">
      <c r="A39" s="512">
        <v>12212</v>
      </c>
      <c r="B39" s="557" t="s">
        <v>449</v>
      </c>
      <c r="C39" s="270"/>
      <c r="D39" s="363" t="s">
        <v>94</v>
      </c>
      <c r="E39" s="32">
        <f t="shared" si="9"/>
        <v>5</v>
      </c>
      <c r="F39" s="32"/>
      <c r="G39" s="32"/>
      <c r="H39" s="32">
        <v>1</v>
      </c>
      <c r="I39" s="32">
        <v>2</v>
      </c>
      <c r="J39" s="32">
        <v>2</v>
      </c>
      <c r="K39" s="32"/>
      <c r="L39" s="248">
        <v>149.01</v>
      </c>
      <c r="M39" s="370">
        <f t="shared" si="10"/>
        <v>0</v>
      </c>
      <c r="N39" s="19"/>
      <c r="O39" s="19"/>
      <c r="P39" s="19"/>
      <c r="Q39" s="19"/>
      <c r="R39" s="19"/>
      <c r="S39" s="19"/>
      <c r="T39" s="19"/>
      <c r="U39" s="372"/>
      <c r="V39" s="372"/>
      <c r="W39" s="372"/>
      <c r="X39" s="372"/>
      <c r="Y39" s="169">
        <v>3.105</v>
      </c>
      <c r="Z39" s="374">
        <v>2.4079999999999999</v>
      </c>
      <c r="AA39" s="102">
        <f t="shared" si="14"/>
        <v>0</v>
      </c>
      <c r="AB39" s="102">
        <f t="shared" si="15"/>
        <v>0</v>
      </c>
      <c r="AC39" s="102">
        <f t="shared" si="16"/>
        <v>0</v>
      </c>
      <c r="AD39" s="102">
        <f t="shared" si="17"/>
        <v>0</v>
      </c>
      <c r="AE39" s="102">
        <f t="shared" si="18"/>
        <v>0</v>
      </c>
      <c r="AF39" s="102">
        <f t="shared" si="19"/>
        <v>0</v>
      </c>
      <c r="AG39" s="102"/>
      <c r="AH39" s="166">
        <f t="shared" si="11"/>
        <v>0</v>
      </c>
      <c r="AI39" s="378">
        <f t="shared" si="12"/>
        <v>0</v>
      </c>
      <c r="AJ39" s="167">
        <f t="shared" si="20"/>
        <v>0</v>
      </c>
      <c r="AK39" s="173"/>
      <c r="AL39" s="112">
        <v>5</v>
      </c>
      <c r="AM39" s="112"/>
      <c r="AN39" s="173"/>
      <c r="AO39" s="112"/>
      <c r="AP39" s="112"/>
      <c r="AQ39" s="112"/>
      <c r="AR39" s="112"/>
      <c r="AS39" s="112">
        <f>$M39*5</f>
        <v>0</v>
      </c>
      <c r="AT39" s="112"/>
      <c r="AU39" s="112"/>
      <c r="AV39" s="112"/>
      <c r="AW39" s="112"/>
      <c r="AX39" s="112"/>
      <c r="AY39" s="112"/>
      <c r="AZ39" s="108"/>
      <c r="BA39" s="186">
        <v>21000205</v>
      </c>
      <c r="BB39" s="375"/>
      <c r="BC39" s="33">
        <f t="shared" si="13"/>
        <v>0</v>
      </c>
      <c r="BD39" s="33">
        <f t="shared" si="13"/>
        <v>0</v>
      </c>
      <c r="BE39" s="33">
        <f t="shared" si="13"/>
        <v>0</v>
      </c>
      <c r="BF39" s="33">
        <f t="shared" si="13"/>
        <v>0</v>
      </c>
      <c r="BG39" s="33">
        <f t="shared" si="13"/>
        <v>0</v>
      </c>
      <c r="BH39" s="33">
        <f t="shared" si="13"/>
        <v>0</v>
      </c>
    </row>
    <row r="40" spans="1:60" ht="13.5" customHeight="1">
      <c r="A40" s="512">
        <v>12213</v>
      </c>
      <c r="B40" s="559" t="s">
        <v>450</v>
      </c>
      <c r="C40" s="270"/>
      <c r="D40" s="363" t="s">
        <v>94</v>
      </c>
      <c r="E40" s="32">
        <f t="shared" si="9"/>
        <v>10</v>
      </c>
      <c r="F40" s="32"/>
      <c r="G40" s="32"/>
      <c r="H40" s="32">
        <v>4</v>
      </c>
      <c r="I40" s="32">
        <v>3</v>
      </c>
      <c r="J40" s="32">
        <v>2</v>
      </c>
      <c r="K40" s="32">
        <v>1</v>
      </c>
      <c r="L40" s="248">
        <v>324.93</v>
      </c>
      <c r="M40" s="370">
        <f t="shared" si="10"/>
        <v>0</v>
      </c>
      <c r="N40" s="19"/>
      <c r="O40" s="19"/>
      <c r="P40" s="19"/>
      <c r="Q40" s="19"/>
      <c r="R40" s="19"/>
      <c r="S40" s="19"/>
      <c r="T40" s="19"/>
      <c r="U40" s="372"/>
      <c r="V40" s="372"/>
      <c r="W40" s="372"/>
      <c r="X40" s="372"/>
      <c r="Y40" s="169">
        <v>6.6959999999999997</v>
      </c>
      <c r="Z40" s="374">
        <v>5.4450000000000003</v>
      </c>
      <c r="AA40" s="102">
        <f t="shared" si="14"/>
        <v>0</v>
      </c>
      <c r="AB40" s="102">
        <f t="shared" si="15"/>
        <v>0</v>
      </c>
      <c r="AC40" s="102">
        <f t="shared" si="16"/>
        <v>0</v>
      </c>
      <c r="AD40" s="102">
        <f t="shared" si="17"/>
        <v>0</v>
      </c>
      <c r="AE40" s="102">
        <f t="shared" si="18"/>
        <v>0</v>
      </c>
      <c r="AF40" s="102">
        <f t="shared" si="19"/>
        <v>0</v>
      </c>
      <c r="AG40" s="102"/>
      <c r="AH40" s="166">
        <f t="shared" si="11"/>
        <v>0</v>
      </c>
      <c r="AI40" s="378">
        <f t="shared" si="12"/>
        <v>0</v>
      </c>
      <c r="AJ40" s="167">
        <f t="shared" si="20"/>
        <v>0</v>
      </c>
      <c r="AK40" s="173"/>
      <c r="AL40" s="112"/>
      <c r="AM40" s="112"/>
      <c r="AN40" s="173">
        <v>10</v>
      </c>
      <c r="AO40" s="112"/>
      <c r="AP40" s="112"/>
      <c r="AQ40" s="112"/>
      <c r="AR40" s="112">
        <f>$M40*1</f>
        <v>0</v>
      </c>
      <c r="AS40" s="112">
        <f>$M40*9</f>
        <v>0</v>
      </c>
      <c r="AT40" s="112"/>
      <c r="AU40" s="112"/>
      <c r="AV40" s="112"/>
      <c r="AW40" s="112"/>
      <c r="AX40" s="112"/>
      <c r="AY40" s="112"/>
      <c r="AZ40" s="108"/>
      <c r="BA40" s="186">
        <v>21000206</v>
      </c>
      <c r="BB40" s="375"/>
      <c r="BC40" s="33">
        <f t="shared" si="13"/>
        <v>0</v>
      </c>
      <c r="BD40" s="33">
        <f t="shared" si="13"/>
        <v>0</v>
      </c>
      <c r="BE40" s="33">
        <f t="shared" si="13"/>
        <v>0</v>
      </c>
      <c r="BF40" s="33">
        <f t="shared" si="13"/>
        <v>0</v>
      </c>
      <c r="BG40" s="33">
        <f t="shared" si="13"/>
        <v>0</v>
      </c>
      <c r="BH40" s="33">
        <f t="shared" si="13"/>
        <v>0</v>
      </c>
    </row>
    <row r="41" spans="1:60" ht="13.5" customHeight="1">
      <c r="A41" s="512">
        <v>12216</v>
      </c>
      <c r="B41" s="557" t="s">
        <v>451</v>
      </c>
      <c r="C41" s="270"/>
      <c r="D41" s="363" t="s">
        <v>94</v>
      </c>
      <c r="E41" s="32">
        <f t="shared" si="9"/>
        <v>18</v>
      </c>
      <c r="F41" s="32"/>
      <c r="G41" s="32">
        <v>6</v>
      </c>
      <c r="H41" s="32">
        <v>6</v>
      </c>
      <c r="I41" s="32">
        <v>4</v>
      </c>
      <c r="J41" s="32">
        <v>2</v>
      </c>
      <c r="K41" s="32"/>
      <c r="L41" s="248">
        <v>348.75</v>
      </c>
      <c r="M41" s="370">
        <f t="shared" si="10"/>
        <v>0</v>
      </c>
      <c r="N41" s="19"/>
      <c r="O41" s="19"/>
      <c r="P41" s="19"/>
      <c r="Q41" s="19"/>
      <c r="R41" s="19"/>
      <c r="S41" s="19"/>
      <c r="T41" s="19"/>
      <c r="U41" s="372"/>
      <c r="V41" s="372"/>
      <c r="W41" s="372"/>
      <c r="X41" s="372"/>
      <c r="Y41" s="169">
        <v>6.2350000000000003</v>
      </c>
      <c r="Z41" s="374">
        <v>5.4379999999999997</v>
      </c>
      <c r="AA41" s="102">
        <f t="shared" si="14"/>
        <v>0</v>
      </c>
      <c r="AB41" s="102">
        <f t="shared" si="15"/>
        <v>0</v>
      </c>
      <c r="AC41" s="102">
        <f t="shared" si="16"/>
        <v>0</v>
      </c>
      <c r="AD41" s="102">
        <f t="shared" si="17"/>
        <v>0</v>
      </c>
      <c r="AE41" s="102">
        <f t="shared" si="18"/>
        <v>0</v>
      </c>
      <c r="AF41" s="102">
        <f t="shared" si="19"/>
        <v>0</v>
      </c>
      <c r="AG41" s="102"/>
      <c r="AH41" s="166">
        <f t="shared" si="11"/>
        <v>0</v>
      </c>
      <c r="AI41" s="378">
        <f t="shared" si="12"/>
        <v>0</v>
      </c>
      <c r="AJ41" s="167">
        <f t="shared" si="20"/>
        <v>0</v>
      </c>
      <c r="AK41" s="173"/>
      <c r="AL41" s="112">
        <v>18</v>
      </c>
      <c r="AM41" s="112"/>
      <c r="AN41" s="173"/>
      <c r="AO41" s="112"/>
      <c r="AP41" s="112"/>
      <c r="AQ41" s="112"/>
      <c r="AR41" s="112">
        <f>$M41*9</f>
        <v>0</v>
      </c>
      <c r="AS41" s="112">
        <f>$M41*9</f>
        <v>0</v>
      </c>
      <c r="AT41" s="112"/>
      <c r="AU41" s="112"/>
      <c r="AV41" s="112"/>
      <c r="AW41" s="112"/>
      <c r="AX41" s="112"/>
      <c r="AY41" s="112"/>
      <c r="AZ41" s="108"/>
      <c r="BA41" s="186">
        <v>21000208</v>
      </c>
      <c r="BB41" s="375"/>
      <c r="BC41" s="33">
        <f t="shared" si="13"/>
        <v>0</v>
      </c>
      <c r="BD41" s="33">
        <f t="shared" si="13"/>
        <v>0</v>
      </c>
      <c r="BE41" s="33">
        <f t="shared" si="13"/>
        <v>0</v>
      </c>
      <c r="BF41" s="33">
        <f t="shared" si="13"/>
        <v>0</v>
      </c>
      <c r="BG41" s="33">
        <f t="shared" si="13"/>
        <v>0</v>
      </c>
      <c r="BH41" s="33">
        <f t="shared" si="13"/>
        <v>0</v>
      </c>
    </row>
    <row r="42" spans="1:60" ht="13.5" customHeight="1">
      <c r="A42" s="512">
        <v>12217</v>
      </c>
      <c r="B42" s="557" t="s">
        <v>452</v>
      </c>
      <c r="C42" s="270"/>
      <c r="D42" s="363" t="s">
        <v>94</v>
      </c>
      <c r="E42" s="32">
        <f t="shared" si="9"/>
        <v>16</v>
      </c>
      <c r="F42" s="32"/>
      <c r="G42" s="32"/>
      <c r="H42" s="32">
        <v>4</v>
      </c>
      <c r="I42" s="32">
        <v>6</v>
      </c>
      <c r="J42" s="32">
        <v>6</v>
      </c>
      <c r="K42" s="32"/>
      <c r="L42" s="248">
        <v>495.54</v>
      </c>
      <c r="M42" s="370">
        <f t="shared" si="10"/>
        <v>0</v>
      </c>
      <c r="N42" s="19"/>
      <c r="O42" s="19"/>
      <c r="P42" s="19"/>
      <c r="Q42" s="19"/>
      <c r="R42" s="19"/>
      <c r="S42" s="19"/>
      <c r="T42" s="19"/>
      <c r="U42" s="372"/>
      <c r="V42" s="372"/>
      <c r="W42" s="372"/>
      <c r="X42" s="372"/>
      <c r="Y42" s="169">
        <v>10.247</v>
      </c>
      <c r="Z42" s="374">
        <v>8.3450000000000006</v>
      </c>
      <c r="AA42" s="102">
        <f t="shared" si="14"/>
        <v>0</v>
      </c>
      <c r="AB42" s="102">
        <f t="shared" si="15"/>
        <v>0</v>
      </c>
      <c r="AC42" s="102">
        <f t="shared" si="16"/>
        <v>0</v>
      </c>
      <c r="AD42" s="102">
        <f t="shared" si="17"/>
        <v>0</v>
      </c>
      <c r="AE42" s="102">
        <f t="shared" si="18"/>
        <v>0</v>
      </c>
      <c r="AF42" s="102">
        <f t="shared" si="19"/>
        <v>0</v>
      </c>
      <c r="AG42" s="102"/>
      <c r="AH42" s="166">
        <f t="shared" si="11"/>
        <v>0</v>
      </c>
      <c r="AI42" s="378">
        <f t="shared" si="12"/>
        <v>0</v>
      </c>
      <c r="AJ42" s="167">
        <f t="shared" si="20"/>
        <v>0</v>
      </c>
      <c r="AK42" s="173"/>
      <c r="AL42" s="112"/>
      <c r="AM42" s="112"/>
      <c r="AN42" s="173">
        <v>7</v>
      </c>
      <c r="AO42" s="112">
        <v>2</v>
      </c>
      <c r="AP42" s="112">
        <v>7</v>
      </c>
      <c r="AQ42" s="112"/>
      <c r="AR42" s="112">
        <f>$M42*11</f>
        <v>0</v>
      </c>
      <c r="AS42" s="112">
        <f>$M42*1</f>
        <v>0</v>
      </c>
      <c r="AT42" s="112">
        <f>$M42*4</f>
        <v>0</v>
      </c>
      <c r="AU42" s="112"/>
      <c r="AV42" s="112"/>
      <c r="AW42" s="112"/>
      <c r="AX42" s="112"/>
      <c r="AY42" s="112"/>
      <c r="AZ42" s="108"/>
      <c r="BA42" s="186">
        <v>21000209</v>
      </c>
      <c r="BB42" s="375"/>
      <c r="BC42" s="33">
        <f t="shared" si="13"/>
        <v>0</v>
      </c>
      <c r="BD42" s="33">
        <f t="shared" si="13"/>
        <v>0</v>
      </c>
      <c r="BE42" s="33">
        <f t="shared" si="13"/>
        <v>0</v>
      </c>
      <c r="BF42" s="33">
        <f t="shared" si="13"/>
        <v>0</v>
      </c>
      <c r="BG42" s="33">
        <f t="shared" si="13"/>
        <v>0</v>
      </c>
      <c r="BH42" s="33">
        <f t="shared" si="13"/>
        <v>0</v>
      </c>
    </row>
    <row r="43" spans="1:60" ht="13.5" customHeight="1">
      <c r="A43" s="512">
        <v>12219</v>
      </c>
      <c r="B43" s="557" t="s">
        <v>453</v>
      </c>
      <c r="C43" s="270"/>
      <c r="D43" s="363" t="s">
        <v>94</v>
      </c>
      <c r="E43" s="32">
        <f t="shared" si="9"/>
        <v>15</v>
      </c>
      <c r="F43" s="32"/>
      <c r="G43" s="32"/>
      <c r="H43" s="32"/>
      <c r="I43" s="32">
        <v>15</v>
      </c>
      <c r="J43" s="32"/>
      <c r="K43" s="32"/>
      <c r="L43" s="248">
        <v>321.02999999999997</v>
      </c>
      <c r="M43" s="370">
        <f t="shared" si="10"/>
        <v>0</v>
      </c>
      <c r="N43" s="19"/>
      <c r="O43" s="19"/>
      <c r="P43" s="19"/>
      <c r="Q43" s="19"/>
      <c r="R43" s="19"/>
      <c r="S43" s="19"/>
      <c r="T43" s="19"/>
      <c r="U43" s="372"/>
      <c r="V43" s="372"/>
      <c r="W43" s="372"/>
      <c r="X43" s="372"/>
      <c r="Y43" s="169">
        <v>6.2839999999999998</v>
      </c>
      <c r="Z43" s="374">
        <v>5.0869999999999997</v>
      </c>
      <c r="AA43" s="102">
        <f t="shared" si="14"/>
        <v>0</v>
      </c>
      <c r="AB43" s="102">
        <f t="shared" si="15"/>
        <v>0</v>
      </c>
      <c r="AC43" s="102">
        <f t="shared" si="16"/>
        <v>0</v>
      </c>
      <c r="AD43" s="102">
        <f t="shared" si="17"/>
        <v>0</v>
      </c>
      <c r="AE43" s="102">
        <f t="shared" si="18"/>
        <v>0</v>
      </c>
      <c r="AF43" s="102">
        <f t="shared" si="19"/>
        <v>0</v>
      </c>
      <c r="AG43" s="102"/>
      <c r="AH43" s="166">
        <f t="shared" si="11"/>
        <v>0</v>
      </c>
      <c r="AI43" s="378">
        <f t="shared" si="12"/>
        <v>0</v>
      </c>
      <c r="AJ43" s="167">
        <f t="shared" si="20"/>
        <v>0</v>
      </c>
      <c r="AK43" s="173"/>
      <c r="AL43" s="112">
        <v>15</v>
      </c>
      <c r="AM43" s="112"/>
      <c r="AN43" s="173"/>
      <c r="AO43" s="112"/>
      <c r="AP43" s="112"/>
      <c r="AQ43" s="112"/>
      <c r="AR43" s="112"/>
      <c r="AS43" s="112">
        <f>$M43*15</f>
        <v>0</v>
      </c>
      <c r="AT43" s="112"/>
      <c r="AU43" s="112"/>
      <c r="AV43" s="112"/>
      <c r="AW43" s="112"/>
      <c r="AX43" s="112"/>
      <c r="AY43" s="112"/>
      <c r="AZ43" s="108"/>
      <c r="BA43" s="186">
        <v>21000211</v>
      </c>
      <c r="BB43" s="375"/>
      <c r="BC43" s="33">
        <f t="shared" si="13"/>
        <v>0</v>
      </c>
      <c r="BD43" s="33">
        <f t="shared" si="13"/>
        <v>0</v>
      </c>
      <c r="BE43" s="33">
        <f t="shared" si="13"/>
        <v>0</v>
      </c>
      <c r="BF43" s="33">
        <f t="shared" si="13"/>
        <v>0</v>
      </c>
      <c r="BG43" s="33">
        <f t="shared" si="13"/>
        <v>0</v>
      </c>
      <c r="BH43" s="33">
        <f t="shared" si="13"/>
        <v>0</v>
      </c>
    </row>
    <row r="44" spans="1:60" ht="13.5" customHeight="1">
      <c r="A44" s="512">
        <v>12220</v>
      </c>
      <c r="B44" s="556" t="s">
        <v>454</v>
      </c>
      <c r="C44" s="270"/>
      <c r="D44" s="363" t="s">
        <v>94</v>
      </c>
      <c r="E44" s="32">
        <f t="shared" si="9"/>
        <v>28</v>
      </c>
      <c r="F44" s="252"/>
      <c r="G44" s="251">
        <v>19</v>
      </c>
      <c r="H44" s="251">
        <v>9</v>
      </c>
      <c r="I44" s="252"/>
      <c r="J44" s="252"/>
      <c r="K44" s="32"/>
      <c r="L44" s="248">
        <v>231.99</v>
      </c>
      <c r="M44" s="370">
        <f t="shared" si="10"/>
        <v>0</v>
      </c>
      <c r="N44" s="19"/>
      <c r="O44" s="19"/>
      <c r="P44" s="19"/>
      <c r="Q44" s="19"/>
      <c r="R44" s="19"/>
      <c r="S44" s="19"/>
      <c r="T44" s="19"/>
      <c r="U44" s="372"/>
      <c r="V44" s="372"/>
      <c r="W44" s="372"/>
      <c r="X44" s="372"/>
      <c r="Y44" s="169">
        <v>3.2919999999999998</v>
      </c>
      <c r="Z44" s="374">
        <v>2.6349999999999998</v>
      </c>
      <c r="AA44" s="102">
        <f t="shared" si="14"/>
        <v>0</v>
      </c>
      <c r="AB44" s="102">
        <f t="shared" si="15"/>
        <v>0</v>
      </c>
      <c r="AC44" s="102">
        <f t="shared" si="16"/>
        <v>0</v>
      </c>
      <c r="AD44" s="102">
        <f t="shared" si="17"/>
        <v>0</v>
      </c>
      <c r="AE44" s="102">
        <f t="shared" si="18"/>
        <v>0</v>
      </c>
      <c r="AF44" s="102">
        <f t="shared" si="19"/>
        <v>0</v>
      </c>
      <c r="AG44" s="102"/>
      <c r="AH44" s="166">
        <f t="shared" si="11"/>
        <v>0</v>
      </c>
      <c r="AI44" s="378">
        <f t="shared" si="12"/>
        <v>0</v>
      </c>
      <c r="AJ44" s="167">
        <f t="shared" si="20"/>
        <v>0</v>
      </c>
      <c r="AK44" s="173">
        <v>5</v>
      </c>
      <c r="AL44" s="112"/>
      <c r="AM44" s="112"/>
      <c r="AN44" s="173">
        <v>23</v>
      </c>
      <c r="AO44" s="112"/>
      <c r="AP44" s="112"/>
      <c r="AQ44" s="112"/>
      <c r="AR44" s="112">
        <f>$M44*9</f>
        <v>0</v>
      </c>
      <c r="AS44" s="112"/>
      <c r="AT44" s="112"/>
      <c r="AU44" s="112"/>
      <c r="AV44" s="112"/>
      <c r="AW44" s="112"/>
      <c r="AX44" s="112">
        <f>$M44*38</f>
        <v>0</v>
      </c>
      <c r="AY44" s="112"/>
      <c r="AZ44" s="108"/>
      <c r="BA44" s="186">
        <v>21000212</v>
      </c>
      <c r="BB44" s="375"/>
      <c r="BC44" s="33">
        <f t="shared" si="13"/>
        <v>0</v>
      </c>
      <c r="BD44" s="33">
        <f t="shared" si="13"/>
        <v>0</v>
      </c>
      <c r="BE44" s="33">
        <f t="shared" si="13"/>
        <v>0</v>
      </c>
      <c r="BF44" s="33">
        <f t="shared" si="13"/>
        <v>0</v>
      </c>
      <c r="BG44" s="33">
        <f t="shared" si="13"/>
        <v>0</v>
      </c>
      <c r="BH44" s="33">
        <f t="shared" si="13"/>
        <v>0</v>
      </c>
    </row>
    <row r="45" spans="1:60" ht="13.5" customHeight="1">
      <c r="A45" s="512">
        <v>12221</v>
      </c>
      <c r="B45" s="557" t="s">
        <v>455</v>
      </c>
      <c r="C45" s="270"/>
      <c r="D45" s="363" t="s">
        <v>94</v>
      </c>
      <c r="E45" s="32">
        <f t="shared" si="9"/>
        <v>20</v>
      </c>
      <c r="F45" s="32"/>
      <c r="G45" s="32"/>
      <c r="H45" s="32">
        <v>13</v>
      </c>
      <c r="I45" s="32">
        <v>5</v>
      </c>
      <c r="J45" s="32">
        <v>2</v>
      </c>
      <c r="K45" s="32"/>
      <c r="L45" s="248">
        <v>447.15</v>
      </c>
      <c r="M45" s="370">
        <f t="shared" si="10"/>
        <v>0</v>
      </c>
      <c r="N45" s="19"/>
      <c r="O45" s="19"/>
      <c r="P45" s="19"/>
      <c r="Q45" s="19"/>
      <c r="R45" s="19"/>
      <c r="S45" s="19"/>
      <c r="T45" s="19"/>
      <c r="U45" s="372"/>
      <c r="V45" s="372"/>
      <c r="W45" s="372"/>
      <c r="X45" s="372"/>
      <c r="Y45" s="169">
        <v>8.8379999999999992</v>
      </c>
      <c r="Z45" s="374">
        <v>7.1879999999999997</v>
      </c>
      <c r="AA45" s="102">
        <f t="shared" si="14"/>
        <v>0</v>
      </c>
      <c r="AB45" s="102">
        <f t="shared" si="15"/>
        <v>0</v>
      </c>
      <c r="AC45" s="102">
        <f t="shared" si="16"/>
        <v>0</v>
      </c>
      <c r="AD45" s="102">
        <f t="shared" si="17"/>
        <v>0</v>
      </c>
      <c r="AE45" s="102">
        <f t="shared" si="18"/>
        <v>0</v>
      </c>
      <c r="AF45" s="102">
        <f t="shared" si="19"/>
        <v>0</v>
      </c>
      <c r="AG45" s="102"/>
      <c r="AH45" s="166">
        <f t="shared" si="11"/>
        <v>0</v>
      </c>
      <c r="AI45" s="378">
        <f t="shared" si="12"/>
        <v>0</v>
      </c>
      <c r="AJ45" s="167">
        <f t="shared" si="20"/>
        <v>0</v>
      </c>
      <c r="AK45" s="173"/>
      <c r="AL45" s="112">
        <v>1</v>
      </c>
      <c r="AM45" s="112"/>
      <c r="AN45" s="173">
        <v>14</v>
      </c>
      <c r="AO45" s="112"/>
      <c r="AP45" s="112">
        <v>5</v>
      </c>
      <c r="AQ45" s="112"/>
      <c r="AR45" s="112"/>
      <c r="AS45" s="112">
        <f>$M45*18</f>
        <v>0</v>
      </c>
      <c r="AT45" s="112">
        <f>$M45*2</f>
        <v>0</v>
      </c>
      <c r="AU45" s="112"/>
      <c r="AV45" s="112"/>
      <c r="AW45" s="112"/>
      <c r="AX45" s="112"/>
      <c r="AY45" s="112"/>
      <c r="AZ45" s="108"/>
      <c r="BA45" s="186">
        <v>21000213</v>
      </c>
      <c r="BB45" s="375"/>
      <c r="BC45" s="33">
        <f t="shared" si="13"/>
        <v>0</v>
      </c>
      <c r="BD45" s="33">
        <f t="shared" si="13"/>
        <v>0</v>
      </c>
      <c r="BE45" s="33">
        <f t="shared" si="13"/>
        <v>0</v>
      </c>
      <c r="BF45" s="33">
        <f t="shared" si="13"/>
        <v>0</v>
      </c>
      <c r="BG45" s="33">
        <f t="shared" si="13"/>
        <v>0</v>
      </c>
      <c r="BH45" s="33">
        <f t="shared" si="13"/>
        <v>0</v>
      </c>
    </row>
    <row r="46" spans="1:60" ht="13.5" customHeight="1">
      <c r="A46" s="512">
        <v>11222</v>
      </c>
      <c r="B46" s="557" t="s">
        <v>456</v>
      </c>
      <c r="C46" s="270"/>
      <c r="D46" s="363" t="s">
        <v>94</v>
      </c>
      <c r="E46" s="32">
        <f t="shared" si="9"/>
        <v>5</v>
      </c>
      <c r="F46" s="32"/>
      <c r="G46" s="32"/>
      <c r="H46" s="32"/>
      <c r="I46" s="32">
        <v>2</v>
      </c>
      <c r="J46" s="32"/>
      <c r="K46" s="32">
        <v>3</v>
      </c>
      <c r="L46" s="248">
        <v>225.27</v>
      </c>
      <c r="M46" s="370">
        <f t="shared" si="10"/>
        <v>0</v>
      </c>
      <c r="N46" s="19"/>
      <c r="O46" s="19"/>
      <c r="P46" s="19"/>
      <c r="Q46" s="19"/>
      <c r="R46" s="19"/>
      <c r="S46" s="19"/>
      <c r="T46" s="19"/>
      <c r="U46" s="372"/>
      <c r="V46" s="372"/>
      <c r="W46" s="372"/>
      <c r="X46" s="372"/>
      <c r="Y46" s="169">
        <v>3.3730000000000002</v>
      </c>
      <c r="Z46" s="169"/>
      <c r="AA46" s="102">
        <f t="shared" si="14"/>
        <v>0</v>
      </c>
      <c r="AB46" s="102">
        <f t="shared" si="15"/>
        <v>0</v>
      </c>
      <c r="AC46" s="102">
        <f t="shared" si="16"/>
        <v>0</v>
      </c>
      <c r="AD46" s="102">
        <f t="shared" si="17"/>
        <v>0</v>
      </c>
      <c r="AE46" s="102">
        <f t="shared" si="18"/>
        <v>0</v>
      </c>
      <c r="AF46" s="102">
        <f t="shared" si="19"/>
        <v>0</v>
      </c>
      <c r="AG46" s="102"/>
      <c r="AH46" s="166">
        <f t="shared" si="11"/>
        <v>0</v>
      </c>
      <c r="AI46" s="378">
        <f t="shared" si="12"/>
        <v>0</v>
      </c>
      <c r="AJ46" s="167">
        <f t="shared" si="20"/>
        <v>0</v>
      </c>
      <c r="AK46" s="173"/>
      <c r="AL46" s="112"/>
      <c r="AM46" s="112"/>
      <c r="AN46" s="173"/>
      <c r="AO46" s="112"/>
      <c r="AP46" s="112">
        <v>5</v>
      </c>
      <c r="AQ46" s="112"/>
      <c r="AR46" s="112"/>
      <c r="AS46" s="112"/>
      <c r="AT46" s="112"/>
      <c r="AU46" s="112">
        <f>$M46*2</f>
        <v>0</v>
      </c>
      <c r="AV46" s="112">
        <f>$M46*3</f>
        <v>0</v>
      </c>
      <c r="AW46" s="112"/>
      <c r="AX46" s="112"/>
      <c r="AY46" s="112"/>
      <c r="AZ46" s="108"/>
      <c r="BA46" s="186">
        <v>21000157</v>
      </c>
      <c r="BB46" s="375"/>
      <c r="BC46" s="33">
        <f t="shared" si="13"/>
        <v>0</v>
      </c>
      <c r="BD46" s="33">
        <f t="shared" si="13"/>
        <v>0</v>
      </c>
      <c r="BE46" s="33">
        <f t="shared" si="13"/>
        <v>0</v>
      </c>
      <c r="BF46" s="33">
        <f t="shared" si="13"/>
        <v>0</v>
      </c>
      <c r="BG46" s="33">
        <f t="shared" si="13"/>
        <v>0</v>
      </c>
      <c r="BH46" s="33">
        <f t="shared" si="13"/>
        <v>0</v>
      </c>
    </row>
    <row r="47" spans="1:60" ht="13.5" customHeight="1">
      <c r="A47" s="512">
        <v>11223</v>
      </c>
      <c r="B47" s="557" t="s">
        <v>457</v>
      </c>
      <c r="C47" s="270"/>
      <c r="D47" s="363" t="s">
        <v>94</v>
      </c>
      <c r="E47" s="32">
        <f t="shared" si="9"/>
        <v>6</v>
      </c>
      <c r="F47" s="32"/>
      <c r="G47" s="32"/>
      <c r="H47" s="32"/>
      <c r="I47" s="32">
        <v>2</v>
      </c>
      <c r="J47" s="32">
        <v>2</v>
      </c>
      <c r="K47" s="32">
        <v>2</v>
      </c>
      <c r="L47" s="248">
        <v>255.63</v>
      </c>
      <c r="M47" s="370">
        <f t="shared" si="10"/>
        <v>0</v>
      </c>
      <c r="N47" s="19"/>
      <c r="O47" s="19"/>
      <c r="P47" s="19"/>
      <c r="Q47" s="19"/>
      <c r="R47" s="19"/>
      <c r="S47" s="19"/>
      <c r="T47" s="19"/>
      <c r="U47" s="372"/>
      <c r="V47" s="372"/>
      <c r="W47" s="372"/>
      <c r="X47" s="372"/>
      <c r="Y47" s="169">
        <v>3.7170000000000001</v>
      </c>
      <c r="Z47" s="169"/>
      <c r="AA47" s="102">
        <f t="shared" si="14"/>
        <v>0</v>
      </c>
      <c r="AB47" s="102">
        <f t="shared" si="15"/>
        <v>0</v>
      </c>
      <c r="AC47" s="102">
        <f t="shared" si="16"/>
        <v>0</v>
      </c>
      <c r="AD47" s="102">
        <f t="shared" si="17"/>
        <v>0</v>
      </c>
      <c r="AE47" s="102">
        <f t="shared" si="18"/>
        <v>0</v>
      </c>
      <c r="AF47" s="102">
        <f t="shared" si="19"/>
        <v>0</v>
      </c>
      <c r="AG47" s="102"/>
      <c r="AH47" s="166">
        <f t="shared" si="11"/>
        <v>0</v>
      </c>
      <c r="AI47" s="378">
        <f t="shared" si="12"/>
        <v>0</v>
      </c>
      <c r="AJ47" s="167">
        <f t="shared" si="20"/>
        <v>0</v>
      </c>
      <c r="AK47" s="173"/>
      <c r="AL47" s="112"/>
      <c r="AM47" s="112"/>
      <c r="AN47" s="173"/>
      <c r="AO47" s="112"/>
      <c r="AP47" s="112">
        <v>6</v>
      </c>
      <c r="AQ47" s="112"/>
      <c r="AR47" s="112"/>
      <c r="AS47" s="112"/>
      <c r="AT47" s="112">
        <f>$M47*1</f>
        <v>0</v>
      </c>
      <c r="AU47" s="112">
        <f>$M47*4</f>
        <v>0</v>
      </c>
      <c r="AV47" s="112">
        <f>$M47*1</f>
        <v>0</v>
      </c>
      <c r="AW47" s="112"/>
      <c r="AX47" s="112"/>
      <c r="AY47" s="112"/>
      <c r="AZ47" s="108"/>
      <c r="BA47" s="186">
        <v>21000158</v>
      </c>
      <c r="BB47" s="375"/>
      <c r="BC47" s="33">
        <f t="shared" si="13"/>
        <v>0</v>
      </c>
      <c r="BD47" s="33">
        <f t="shared" si="13"/>
        <v>0</v>
      </c>
      <c r="BE47" s="33">
        <f t="shared" si="13"/>
        <v>0</v>
      </c>
      <c r="BF47" s="33">
        <f t="shared" si="13"/>
        <v>0</v>
      </c>
      <c r="BG47" s="33">
        <f t="shared" si="13"/>
        <v>0</v>
      </c>
      <c r="BH47" s="33">
        <f t="shared" si="13"/>
        <v>0</v>
      </c>
    </row>
    <row r="48" spans="1:60" ht="13.5" customHeight="1">
      <c r="A48" s="195">
        <v>11224</v>
      </c>
      <c r="B48" s="227" t="s">
        <v>458</v>
      </c>
      <c r="C48" s="270"/>
      <c r="D48" s="363" t="s">
        <v>94</v>
      </c>
      <c r="E48" s="32">
        <f t="shared" si="9"/>
        <v>7</v>
      </c>
      <c r="F48" s="32"/>
      <c r="G48" s="32">
        <v>2</v>
      </c>
      <c r="H48" s="32"/>
      <c r="I48" s="32">
        <v>1</v>
      </c>
      <c r="J48" s="32">
        <v>2</v>
      </c>
      <c r="K48" s="32">
        <v>2</v>
      </c>
      <c r="L48" s="248">
        <v>235.79640000000003</v>
      </c>
      <c r="M48" s="370">
        <f t="shared" si="10"/>
        <v>0</v>
      </c>
      <c r="N48" s="19"/>
      <c r="O48" s="19"/>
      <c r="P48" s="19"/>
      <c r="Q48" s="19"/>
      <c r="R48" s="19"/>
      <c r="S48" s="19"/>
      <c r="T48" s="19"/>
      <c r="U48" s="372"/>
      <c r="V48" s="372"/>
      <c r="W48" s="372"/>
      <c r="X48" s="372"/>
      <c r="Y48" s="169">
        <v>3.569</v>
      </c>
      <c r="Z48" s="169"/>
      <c r="AA48" s="102">
        <f t="shared" si="14"/>
        <v>0</v>
      </c>
      <c r="AB48" s="102">
        <f t="shared" si="15"/>
        <v>0</v>
      </c>
      <c r="AC48" s="102">
        <f t="shared" si="16"/>
        <v>0</v>
      </c>
      <c r="AD48" s="102">
        <f t="shared" si="17"/>
        <v>0</v>
      </c>
      <c r="AE48" s="102">
        <f t="shared" si="18"/>
        <v>0</v>
      </c>
      <c r="AF48" s="102">
        <f t="shared" si="19"/>
        <v>0</v>
      </c>
      <c r="AG48" s="102"/>
      <c r="AH48" s="166">
        <f t="shared" si="11"/>
        <v>0</v>
      </c>
      <c r="AI48" s="378">
        <f t="shared" si="12"/>
        <v>0</v>
      </c>
      <c r="AJ48" s="167">
        <f t="shared" si="20"/>
        <v>0</v>
      </c>
      <c r="AK48" s="173"/>
      <c r="AL48" s="112"/>
      <c r="AM48" s="112"/>
      <c r="AN48" s="173">
        <v>3</v>
      </c>
      <c r="AO48" s="112">
        <v>1</v>
      </c>
      <c r="AP48" s="112">
        <v>3</v>
      </c>
      <c r="AQ48" s="112"/>
      <c r="AR48" s="112">
        <f>$M48*2</f>
        <v>0</v>
      </c>
      <c r="AS48" s="112"/>
      <c r="AT48" s="112"/>
      <c r="AU48" s="112">
        <f>$M48*1</f>
        <v>0</v>
      </c>
      <c r="AV48" s="112">
        <f>$M48*3</f>
        <v>0</v>
      </c>
      <c r="AW48" s="112">
        <f>$M48*1</f>
        <v>0</v>
      </c>
      <c r="AX48" s="112"/>
      <c r="AY48" s="112"/>
      <c r="AZ48" s="108"/>
      <c r="BA48" s="186">
        <v>21000159</v>
      </c>
      <c r="BB48" s="375"/>
      <c r="BC48" s="33">
        <f t="shared" si="13"/>
        <v>0</v>
      </c>
      <c r="BD48" s="33">
        <f t="shared" si="13"/>
        <v>0</v>
      </c>
      <c r="BE48" s="33">
        <f t="shared" si="13"/>
        <v>0</v>
      </c>
      <c r="BF48" s="33">
        <f t="shared" si="13"/>
        <v>0</v>
      </c>
      <c r="BG48" s="33">
        <f t="shared" si="13"/>
        <v>0</v>
      </c>
      <c r="BH48" s="33">
        <f t="shared" si="13"/>
        <v>0</v>
      </c>
    </row>
    <row r="49" spans="1:60" ht="13.5" customHeight="1">
      <c r="A49" s="512">
        <v>11225</v>
      </c>
      <c r="B49" s="557" t="s">
        <v>459</v>
      </c>
      <c r="C49" s="270"/>
      <c r="D49" s="363" t="s">
        <v>94</v>
      </c>
      <c r="E49" s="32">
        <f t="shared" si="9"/>
        <v>5</v>
      </c>
      <c r="F49" s="32"/>
      <c r="G49" s="32"/>
      <c r="H49" s="32"/>
      <c r="I49" s="32"/>
      <c r="J49" s="32">
        <v>3</v>
      </c>
      <c r="K49" s="32">
        <v>2</v>
      </c>
      <c r="L49" s="248">
        <v>215.67</v>
      </c>
      <c r="M49" s="370">
        <f t="shared" si="10"/>
        <v>0</v>
      </c>
      <c r="N49" s="19"/>
      <c r="O49" s="19"/>
      <c r="P49" s="19"/>
      <c r="Q49" s="19"/>
      <c r="R49" s="19"/>
      <c r="S49" s="19"/>
      <c r="T49" s="19"/>
      <c r="U49" s="372"/>
      <c r="V49" s="372"/>
      <c r="W49" s="372"/>
      <c r="X49" s="372"/>
      <c r="Y49" s="169">
        <v>3.1949999999999998</v>
      </c>
      <c r="Z49" s="169"/>
      <c r="AA49" s="102">
        <f t="shared" si="14"/>
        <v>0</v>
      </c>
      <c r="AB49" s="102">
        <f t="shared" si="15"/>
        <v>0</v>
      </c>
      <c r="AC49" s="102">
        <f t="shared" si="16"/>
        <v>0</v>
      </c>
      <c r="AD49" s="102">
        <f t="shared" si="17"/>
        <v>0</v>
      </c>
      <c r="AE49" s="102">
        <f t="shared" si="18"/>
        <v>0</v>
      </c>
      <c r="AF49" s="102">
        <f t="shared" si="19"/>
        <v>0</v>
      </c>
      <c r="AG49" s="102"/>
      <c r="AH49" s="166">
        <f t="shared" si="11"/>
        <v>0</v>
      </c>
      <c r="AI49" s="378">
        <f t="shared" si="12"/>
        <v>0</v>
      </c>
      <c r="AJ49" s="167">
        <f t="shared" si="20"/>
        <v>0</v>
      </c>
      <c r="AK49" s="173"/>
      <c r="AL49" s="112"/>
      <c r="AM49" s="112"/>
      <c r="AN49" s="173"/>
      <c r="AO49" s="112"/>
      <c r="AP49" s="112">
        <v>5</v>
      </c>
      <c r="AQ49" s="112"/>
      <c r="AR49" s="112"/>
      <c r="AS49" s="112"/>
      <c r="AT49" s="112"/>
      <c r="AU49" s="112">
        <f>$M49*4</f>
        <v>0</v>
      </c>
      <c r="AV49" s="112">
        <f>$M49*1</f>
        <v>0</v>
      </c>
      <c r="AW49" s="112"/>
      <c r="AX49" s="112"/>
      <c r="AY49" s="112"/>
      <c r="AZ49" s="108"/>
      <c r="BA49" s="186">
        <v>21000160</v>
      </c>
      <c r="BB49" s="375"/>
      <c r="BC49" s="33">
        <f t="shared" si="13"/>
        <v>0</v>
      </c>
      <c r="BD49" s="33">
        <f t="shared" si="13"/>
        <v>0</v>
      </c>
      <c r="BE49" s="33">
        <f t="shared" si="13"/>
        <v>0</v>
      </c>
      <c r="BF49" s="33">
        <f t="shared" si="13"/>
        <v>0</v>
      </c>
      <c r="BG49" s="33">
        <f t="shared" si="13"/>
        <v>0</v>
      </c>
      <c r="BH49" s="33">
        <f t="shared" si="13"/>
        <v>0</v>
      </c>
    </row>
    <row r="50" spans="1:60" ht="13.5" customHeight="1">
      <c r="A50" s="512">
        <v>11226</v>
      </c>
      <c r="B50" s="557" t="s">
        <v>460</v>
      </c>
      <c r="C50" s="270"/>
      <c r="D50" s="363" t="s">
        <v>94</v>
      </c>
      <c r="E50" s="32">
        <f t="shared" si="9"/>
        <v>6</v>
      </c>
      <c r="F50" s="32"/>
      <c r="G50" s="32"/>
      <c r="H50" s="32"/>
      <c r="I50" s="32">
        <v>2</v>
      </c>
      <c r="J50" s="32">
        <v>2</v>
      </c>
      <c r="K50" s="32">
        <v>2</v>
      </c>
      <c r="L50" s="248">
        <v>234.96</v>
      </c>
      <c r="M50" s="370">
        <f t="shared" si="10"/>
        <v>0</v>
      </c>
      <c r="N50" s="19"/>
      <c r="O50" s="19"/>
      <c r="P50" s="19"/>
      <c r="Q50" s="19"/>
      <c r="R50" s="19"/>
      <c r="S50" s="19"/>
      <c r="T50" s="19"/>
      <c r="U50" s="372"/>
      <c r="V50" s="372"/>
      <c r="W50" s="372"/>
      <c r="X50" s="372"/>
      <c r="Y50" s="169">
        <v>3.335</v>
      </c>
      <c r="Z50" s="169"/>
      <c r="AA50" s="102">
        <f t="shared" si="14"/>
        <v>0</v>
      </c>
      <c r="AB50" s="102">
        <f t="shared" si="15"/>
        <v>0</v>
      </c>
      <c r="AC50" s="102">
        <f t="shared" si="16"/>
        <v>0</v>
      </c>
      <c r="AD50" s="102">
        <f t="shared" si="17"/>
        <v>0</v>
      </c>
      <c r="AE50" s="102">
        <f t="shared" si="18"/>
        <v>0</v>
      </c>
      <c r="AF50" s="102">
        <f t="shared" si="19"/>
        <v>0</v>
      </c>
      <c r="AG50" s="102"/>
      <c r="AH50" s="166">
        <f t="shared" si="11"/>
        <v>0</v>
      </c>
      <c r="AI50" s="378">
        <f t="shared" si="12"/>
        <v>0</v>
      </c>
      <c r="AJ50" s="167">
        <f t="shared" si="20"/>
        <v>0</v>
      </c>
      <c r="AK50" s="173"/>
      <c r="AL50" s="112"/>
      <c r="AM50" s="112"/>
      <c r="AN50" s="173"/>
      <c r="AO50" s="112"/>
      <c r="AP50" s="112">
        <v>6</v>
      </c>
      <c r="AQ50" s="112"/>
      <c r="AR50" s="112"/>
      <c r="AS50" s="112">
        <f>$M50*2</f>
        <v>0</v>
      </c>
      <c r="AT50" s="112"/>
      <c r="AU50" s="112"/>
      <c r="AV50" s="112">
        <f>$M50*4</f>
        <v>0</v>
      </c>
      <c r="AW50" s="112"/>
      <c r="AX50" s="112"/>
      <c r="AY50" s="112"/>
      <c r="AZ50" s="108"/>
      <c r="BA50" s="186">
        <v>21000161</v>
      </c>
      <c r="BB50" s="375"/>
      <c r="BC50" s="33">
        <f t="shared" si="13"/>
        <v>0</v>
      </c>
      <c r="BD50" s="33">
        <f t="shared" si="13"/>
        <v>0</v>
      </c>
      <c r="BE50" s="33">
        <f t="shared" si="13"/>
        <v>0</v>
      </c>
      <c r="BF50" s="33">
        <f t="shared" si="13"/>
        <v>0</v>
      </c>
      <c r="BG50" s="33">
        <f t="shared" si="13"/>
        <v>0</v>
      </c>
      <c r="BH50" s="33">
        <f t="shared" si="13"/>
        <v>0</v>
      </c>
    </row>
    <row r="51" spans="1:60" ht="13.5" customHeight="1">
      <c r="A51" s="512">
        <v>11227</v>
      </c>
      <c r="B51" s="557" t="s">
        <v>461</v>
      </c>
      <c r="C51" s="270"/>
      <c r="D51" s="363" t="s">
        <v>94</v>
      </c>
      <c r="E51" s="32">
        <f t="shared" ref="E51:E64" si="21">SUM(F51:K51)</f>
        <v>11</v>
      </c>
      <c r="F51" s="32"/>
      <c r="G51" s="32">
        <v>1</v>
      </c>
      <c r="H51" s="32">
        <v>2</v>
      </c>
      <c r="I51" s="32">
        <v>4</v>
      </c>
      <c r="J51" s="32">
        <v>2</v>
      </c>
      <c r="K51" s="32">
        <v>2</v>
      </c>
      <c r="L51" s="248">
        <v>358.83</v>
      </c>
      <c r="M51" s="370">
        <f t="shared" ref="M51:M64" si="22">SUM(N51:X51)</f>
        <v>0</v>
      </c>
      <c r="N51" s="19"/>
      <c r="O51" s="19"/>
      <c r="P51" s="19"/>
      <c r="Q51" s="19"/>
      <c r="R51" s="19"/>
      <c r="S51" s="19"/>
      <c r="T51" s="19"/>
      <c r="U51" s="372"/>
      <c r="V51" s="372"/>
      <c r="W51" s="372"/>
      <c r="X51" s="372"/>
      <c r="Y51" s="169">
        <v>4.7530000000000001</v>
      </c>
      <c r="Z51" s="169"/>
      <c r="AA51" s="102">
        <f t="shared" si="14"/>
        <v>0</v>
      </c>
      <c r="AB51" s="102">
        <f t="shared" si="15"/>
        <v>0</v>
      </c>
      <c r="AC51" s="102">
        <f t="shared" si="16"/>
        <v>0</v>
      </c>
      <c r="AD51" s="102">
        <f t="shared" si="17"/>
        <v>0</v>
      </c>
      <c r="AE51" s="102">
        <f t="shared" si="18"/>
        <v>0</v>
      </c>
      <c r="AF51" s="102">
        <f t="shared" si="19"/>
        <v>0</v>
      </c>
      <c r="AG51" s="102"/>
      <c r="AH51" s="166">
        <f t="shared" ref="AH51:AH64" si="23">M51*Y51</f>
        <v>0</v>
      </c>
      <c r="AI51" s="378">
        <f t="shared" ref="AI51:AI64" si="24">M51*Z51</f>
        <v>0</v>
      </c>
      <c r="AJ51" s="167">
        <f t="shared" si="20"/>
        <v>0</v>
      </c>
      <c r="AK51" s="173"/>
      <c r="AL51" s="112">
        <v>1</v>
      </c>
      <c r="AM51" s="112"/>
      <c r="AN51" s="173">
        <v>5</v>
      </c>
      <c r="AO51" s="112"/>
      <c r="AP51" s="112">
        <v>5</v>
      </c>
      <c r="AQ51" s="112"/>
      <c r="AR51" s="112">
        <f>$M51*2</f>
        <v>0</v>
      </c>
      <c r="AS51" s="33"/>
      <c r="AT51" s="112"/>
      <c r="AU51" s="112">
        <f>$M51*5</f>
        <v>0</v>
      </c>
      <c r="AV51" s="33"/>
      <c r="AW51" s="112"/>
      <c r="AX51" s="112"/>
      <c r="AY51" s="112"/>
      <c r="AZ51" s="108"/>
      <c r="BA51" s="186">
        <v>21000162</v>
      </c>
      <c r="BB51" s="375"/>
      <c r="BC51" s="33">
        <f t="shared" ref="BC51:BH64" si="25">$M51*AK51</f>
        <v>0</v>
      </c>
      <c r="BD51" s="33">
        <f t="shared" si="25"/>
        <v>0</v>
      </c>
      <c r="BE51" s="33">
        <f t="shared" si="25"/>
        <v>0</v>
      </c>
      <c r="BF51" s="33">
        <f t="shared" si="25"/>
        <v>0</v>
      </c>
      <c r="BG51" s="33">
        <f t="shared" si="25"/>
        <v>0</v>
      </c>
      <c r="BH51" s="33">
        <f t="shared" si="25"/>
        <v>0</v>
      </c>
    </row>
    <row r="52" spans="1:60" ht="13.5" customHeight="1">
      <c r="A52" s="512">
        <v>12228</v>
      </c>
      <c r="B52" s="556" t="s">
        <v>462</v>
      </c>
      <c r="C52" s="270"/>
      <c r="D52" s="363" t="s">
        <v>94</v>
      </c>
      <c r="E52" s="32">
        <f t="shared" si="21"/>
        <v>7</v>
      </c>
      <c r="F52" s="32"/>
      <c r="G52" s="32"/>
      <c r="H52" s="32">
        <v>2</v>
      </c>
      <c r="I52" s="32">
        <v>2</v>
      </c>
      <c r="J52" s="32">
        <v>2</v>
      </c>
      <c r="K52" s="32">
        <v>1</v>
      </c>
      <c r="L52" s="248">
        <v>256.17</v>
      </c>
      <c r="M52" s="370">
        <f t="shared" si="22"/>
        <v>0</v>
      </c>
      <c r="N52" s="19"/>
      <c r="O52" s="19"/>
      <c r="P52" s="19"/>
      <c r="Q52" s="19"/>
      <c r="R52" s="19"/>
      <c r="S52" s="19"/>
      <c r="T52" s="19"/>
      <c r="U52" s="372"/>
      <c r="V52" s="372"/>
      <c r="W52" s="372"/>
      <c r="X52" s="372"/>
      <c r="Y52" s="169">
        <v>5.4039999999999999</v>
      </c>
      <c r="Z52" s="374">
        <v>4.3220000000000001</v>
      </c>
      <c r="AA52" s="102">
        <f t="shared" si="14"/>
        <v>0</v>
      </c>
      <c r="AB52" s="102">
        <f t="shared" si="15"/>
        <v>0</v>
      </c>
      <c r="AC52" s="102">
        <f t="shared" si="16"/>
        <v>0</v>
      </c>
      <c r="AD52" s="102">
        <f t="shared" si="17"/>
        <v>0</v>
      </c>
      <c r="AE52" s="102">
        <f t="shared" si="18"/>
        <v>0</v>
      </c>
      <c r="AF52" s="102">
        <f t="shared" si="19"/>
        <v>0</v>
      </c>
      <c r="AG52" s="102"/>
      <c r="AH52" s="166">
        <f t="shared" si="23"/>
        <v>0</v>
      </c>
      <c r="AI52" s="378">
        <f t="shared" si="24"/>
        <v>0</v>
      </c>
      <c r="AJ52" s="167">
        <f t="shared" si="20"/>
        <v>0</v>
      </c>
      <c r="AK52" s="173"/>
      <c r="AL52" s="112"/>
      <c r="AM52" s="112"/>
      <c r="AN52" s="173">
        <v>7</v>
      </c>
      <c r="AO52" s="112"/>
      <c r="AP52" s="112"/>
      <c r="AQ52" s="112"/>
      <c r="AR52" s="112">
        <f>$M52*1</f>
        <v>0</v>
      </c>
      <c r="AS52" s="112">
        <f>$M52*6</f>
        <v>0</v>
      </c>
      <c r="AT52" s="112"/>
      <c r="AU52" s="112"/>
      <c r="AV52" s="112"/>
      <c r="AW52" s="112"/>
      <c r="AX52" s="112"/>
      <c r="AY52" s="112"/>
      <c r="AZ52" s="108"/>
      <c r="BA52" s="186">
        <v>21000216</v>
      </c>
      <c r="BB52" s="375"/>
      <c r="BC52" s="33">
        <f t="shared" si="25"/>
        <v>0</v>
      </c>
      <c r="BD52" s="33">
        <f t="shared" si="25"/>
        <v>0</v>
      </c>
      <c r="BE52" s="33">
        <f t="shared" si="25"/>
        <v>0</v>
      </c>
      <c r="BF52" s="33">
        <f t="shared" si="25"/>
        <v>0</v>
      </c>
      <c r="BG52" s="33">
        <f t="shared" si="25"/>
        <v>0</v>
      </c>
      <c r="BH52" s="33">
        <f t="shared" si="25"/>
        <v>0</v>
      </c>
    </row>
    <row r="53" spans="1:60" ht="13.5" customHeight="1">
      <c r="A53" s="512">
        <v>12232</v>
      </c>
      <c r="B53" s="557" t="s">
        <v>463</v>
      </c>
      <c r="C53" s="270"/>
      <c r="D53" s="363" t="s">
        <v>94</v>
      </c>
      <c r="E53" s="32">
        <f t="shared" si="21"/>
        <v>30</v>
      </c>
      <c r="F53" s="32"/>
      <c r="G53" s="32"/>
      <c r="H53" s="32">
        <v>30</v>
      </c>
      <c r="I53" s="32"/>
      <c r="J53" s="32"/>
      <c r="K53" s="32"/>
      <c r="L53" s="248">
        <v>390.54</v>
      </c>
      <c r="M53" s="370">
        <f t="shared" si="22"/>
        <v>0</v>
      </c>
      <c r="N53" s="19"/>
      <c r="O53" s="19"/>
      <c r="P53" s="19"/>
      <c r="Q53" s="19"/>
      <c r="R53" s="19"/>
      <c r="S53" s="19"/>
      <c r="T53" s="19"/>
      <c r="U53" s="372"/>
      <c r="V53" s="372"/>
      <c r="W53" s="372"/>
      <c r="X53" s="372"/>
      <c r="Y53" s="169">
        <v>6.7880000000000003</v>
      </c>
      <c r="Z53" s="374">
        <v>5.5439999999999996</v>
      </c>
      <c r="AA53" s="102">
        <f t="shared" si="14"/>
        <v>0</v>
      </c>
      <c r="AB53" s="102">
        <f t="shared" si="15"/>
        <v>0</v>
      </c>
      <c r="AC53" s="102">
        <f t="shared" si="16"/>
        <v>0</v>
      </c>
      <c r="AD53" s="102">
        <f t="shared" si="17"/>
        <v>0</v>
      </c>
      <c r="AE53" s="102">
        <f t="shared" si="18"/>
        <v>0</v>
      </c>
      <c r="AF53" s="102">
        <f t="shared" si="19"/>
        <v>0</v>
      </c>
      <c r="AG53" s="102"/>
      <c r="AH53" s="166">
        <f t="shared" si="23"/>
        <v>0</v>
      </c>
      <c r="AI53" s="378">
        <f t="shared" si="24"/>
        <v>0</v>
      </c>
      <c r="AJ53" s="167">
        <f t="shared" si="20"/>
        <v>0</v>
      </c>
      <c r="AK53" s="173"/>
      <c r="AL53" s="112">
        <v>30</v>
      </c>
      <c r="AM53" s="112"/>
      <c r="AN53" s="173"/>
      <c r="AO53" s="112"/>
      <c r="AP53" s="112"/>
      <c r="AQ53" s="112"/>
      <c r="AR53" s="112">
        <f>$M53*5</f>
        <v>0</v>
      </c>
      <c r="AS53" s="112">
        <f>$M53*17</f>
        <v>0</v>
      </c>
      <c r="AT53" s="112">
        <f>$M53*8</f>
        <v>0</v>
      </c>
      <c r="AU53" s="112"/>
      <c r="AV53" s="112"/>
      <c r="AW53" s="112"/>
      <c r="AX53" s="112"/>
      <c r="AY53" s="112"/>
      <c r="AZ53" s="108"/>
      <c r="BA53" s="186">
        <v>21000219</v>
      </c>
      <c r="BB53" s="375"/>
      <c r="BC53" s="33">
        <f t="shared" si="25"/>
        <v>0</v>
      </c>
      <c r="BD53" s="33">
        <f t="shared" si="25"/>
        <v>0</v>
      </c>
      <c r="BE53" s="33">
        <f t="shared" si="25"/>
        <v>0</v>
      </c>
      <c r="BF53" s="33">
        <f t="shared" si="25"/>
        <v>0</v>
      </c>
      <c r="BG53" s="33">
        <f t="shared" si="25"/>
        <v>0</v>
      </c>
      <c r="BH53" s="33">
        <f t="shared" si="25"/>
        <v>0</v>
      </c>
    </row>
    <row r="54" spans="1:60" ht="13.5" customHeight="1">
      <c r="A54" s="512">
        <v>12233</v>
      </c>
      <c r="B54" s="557" t="s">
        <v>464</v>
      </c>
      <c r="C54" s="270"/>
      <c r="D54" s="363" t="s">
        <v>94</v>
      </c>
      <c r="E54" s="32">
        <f t="shared" si="21"/>
        <v>15</v>
      </c>
      <c r="F54" s="32"/>
      <c r="G54" s="32"/>
      <c r="H54" s="32"/>
      <c r="I54" s="32">
        <v>15</v>
      </c>
      <c r="J54" s="32"/>
      <c r="K54" s="32"/>
      <c r="L54" s="248">
        <v>339.15</v>
      </c>
      <c r="M54" s="370">
        <f t="shared" si="22"/>
        <v>0</v>
      </c>
      <c r="N54" s="19"/>
      <c r="O54" s="19"/>
      <c r="P54" s="19"/>
      <c r="Q54" s="19"/>
      <c r="R54" s="19"/>
      <c r="S54" s="19"/>
      <c r="T54" s="19"/>
      <c r="U54" s="372"/>
      <c r="V54" s="372"/>
      <c r="W54" s="372"/>
      <c r="X54" s="372"/>
      <c r="Y54" s="169">
        <v>6.681</v>
      </c>
      <c r="Z54" s="374">
        <v>5.4320000000000004</v>
      </c>
      <c r="AA54" s="102">
        <f t="shared" si="14"/>
        <v>0</v>
      </c>
      <c r="AB54" s="102">
        <f t="shared" si="15"/>
        <v>0</v>
      </c>
      <c r="AC54" s="102">
        <f t="shared" si="16"/>
        <v>0</v>
      </c>
      <c r="AD54" s="102">
        <f t="shared" si="17"/>
        <v>0</v>
      </c>
      <c r="AE54" s="102">
        <f t="shared" si="18"/>
        <v>0</v>
      </c>
      <c r="AF54" s="102">
        <f t="shared" si="19"/>
        <v>0</v>
      </c>
      <c r="AG54" s="102"/>
      <c r="AH54" s="166">
        <f t="shared" si="23"/>
        <v>0</v>
      </c>
      <c r="AI54" s="378">
        <f t="shared" si="24"/>
        <v>0</v>
      </c>
      <c r="AJ54" s="167">
        <f t="shared" si="20"/>
        <v>0</v>
      </c>
      <c r="AK54" s="173"/>
      <c r="AL54" s="112">
        <v>15</v>
      </c>
      <c r="AM54" s="112"/>
      <c r="AN54" s="173"/>
      <c r="AO54" s="112"/>
      <c r="AP54" s="112"/>
      <c r="AQ54" s="112"/>
      <c r="AR54" s="112">
        <f>$M54*1</f>
        <v>0</v>
      </c>
      <c r="AS54" s="112">
        <f>$M54*3</f>
        <v>0</v>
      </c>
      <c r="AT54" s="112">
        <f>$M54*9</f>
        <v>0</v>
      </c>
      <c r="AU54" s="112">
        <f>$M54*2</f>
        <v>0</v>
      </c>
      <c r="AV54" s="112"/>
      <c r="AW54" s="112"/>
      <c r="AX54" s="112"/>
      <c r="AY54" s="112"/>
      <c r="AZ54" s="108"/>
      <c r="BA54" s="186">
        <v>21000220</v>
      </c>
      <c r="BB54" s="375"/>
      <c r="BC54" s="33">
        <f t="shared" si="25"/>
        <v>0</v>
      </c>
      <c r="BD54" s="33">
        <f t="shared" si="25"/>
        <v>0</v>
      </c>
      <c r="BE54" s="33">
        <f t="shared" si="25"/>
        <v>0</v>
      </c>
      <c r="BF54" s="33">
        <f t="shared" si="25"/>
        <v>0</v>
      </c>
      <c r="BG54" s="33">
        <f t="shared" si="25"/>
        <v>0</v>
      </c>
      <c r="BH54" s="33">
        <f t="shared" si="25"/>
        <v>0</v>
      </c>
    </row>
    <row r="55" spans="1:60" ht="13.5" customHeight="1">
      <c r="A55" s="512">
        <v>12234</v>
      </c>
      <c r="B55" s="553" t="s">
        <v>465</v>
      </c>
      <c r="C55" s="270"/>
      <c r="D55" s="363" t="s">
        <v>94</v>
      </c>
      <c r="E55" s="32">
        <f t="shared" si="21"/>
        <v>30</v>
      </c>
      <c r="F55" s="32"/>
      <c r="G55" s="32"/>
      <c r="H55" s="32">
        <v>30</v>
      </c>
      <c r="I55" s="32"/>
      <c r="J55" s="32"/>
      <c r="K55" s="32"/>
      <c r="L55" s="248">
        <v>323.76</v>
      </c>
      <c r="M55" s="370">
        <f t="shared" si="22"/>
        <v>0</v>
      </c>
      <c r="N55" s="19"/>
      <c r="O55" s="19"/>
      <c r="P55" s="19"/>
      <c r="Q55" s="19"/>
      <c r="R55" s="19"/>
      <c r="S55" s="19"/>
      <c r="T55" s="19"/>
      <c r="U55" s="372"/>
      <c r="V55" s="372"/>
      <c r="W55" s="372"/>
      <c r="X55" s="372"/>
      <c r="Y55" s="169">
        <v>5.33</v>
      </c>
      <c r="Z55" s="374">
        <v>4.26</v>
      </c>
      <c r="AA55" s="102">
        <f t="shared" si="14"/>
        <v>0</v>
      </c>
      <c r="AB55" s="102">
        <f t="shared" si="15"/>
        <v>0</v>
      </c>
      <c r="AC55" s="102">
        <f t="shared" si="16"/>
        <v>0</v>
      </c>
      <c r="AD55" s="102">
        <f t="shared" si="17"/>
        <v>0</v>
      </c>
      <c r="AE55" s="102">
        <f t="shared" si="18"/>
        <v>0</v>
      </c>
      <c r="AF55" s="102">
        <f t="shared" si="19"/>
        <v>0</v>
      </c>
      <c r="AG55" s="102"/>
      <c r="AH55" s="166">
        <f t="shared" si="23"/>
        <v>0</v>
      </c>
      <c r="AI55" s="378">
        <f t="shared" si="24"/>
        <v>0</v>
      </c>
      <c r="AJ55" s="167">
        <f t="shared" si="20"/>
        <v>0</v>
      </c>
      <c r="AK55" s="173"/>
      <c r="AL55" s="112">
        <v>30</v>
      </c>
      <c r="AM55" s="112"/>
      <c r="AN55" s="173"/>
      <c r="AO55" s="112"/>
      <c r="AP55" s="112"/>
      <c r="AQ55" s="112"/>
      <c r="AR55" s="112">
        <f>$M55*3</f>
        <v>0</v>
      </c>
      <c r="AS55" s="112">
        <f>$M55*20</f>
        <v>0</v>
      </c>
      <c r="AT55" s="112">
        <f>$M55*7</f>
        <v>0</v>
      </c>
      <c r="AU55" s="112"/>
      <c r="AV55" s="112"/>
      <c r="AW55" s="112"/>
      <c r="AX55" s="112"/>
      <c r="AY55" s="112"/>
      <c r="AZ55" s="108"/>
      <c r="BA55" s="186">
        <v>21000221</v>
      </c>
      <c r="BB55" s="375"/>
      <c r="BC55" s="33">
        <f t="shared" si="25"/>
        <v>0</v>
      </c>
      <c r="BD55" s="33">
        <f t="shared" si="25"/>
        <v>0</v>
      </c>
      <c r="BE55" s="33">
        <f t="shared" si="25"/>
        <v>0</v>
      </c>
      <c r="BF55" s="33">
        <f t="shared" si="25"/>
        <v>0</v>
      </c>
      <c r="BG55" s="33">
        <f t="shared" si="25"/>
        <v>0</v>
      </c>
      <c r="BH55" s="33">
        <f t="shared" si="25"/>
        <v>0</v>
      </c>
    </row>
    <row r="56" spans="1:60" ht="13.5" customHeight="1">
      <c r="A56" s="512">
        <v>12237</v>
      </c>
      <c r="B56" s="559" t="s">
        <v>466</v>
      </c>
      <c r="C56" s="270"/>
      <c r="D56" s="363" t="s">
        <v>94</v>
      </c>
      <c r="E56" s="32">
        <f t="shared" si="21"/>
        <v>8</v>
      </c>
      <c r="F56" s="32"/>
      <c r="G56" s="32"/>
      <c r="H56" s="32"/>
      <c r="I56" s="32">
        <v>3</v>
      </c>
      <c r="J56" s="32">
        <v>2</v>
      </c>
      <c r="K56" s="32">
        <v>3</v>
      </c>
      <c r="L56" s="248">
        <v>364.2</v>
      </c>
      <c r="M56" s="370">
        <f t="shared" si="22"/>
        <v>0</v>
      </c>
      <c r="N56" s="19"/>
      <c r="O56" s="19"/>
      <c r="P56" s="19"/>
      <c r="Q56" s="19"/>
      <c r="R56" s="19"/>
      <c r="S56" s="19"/>
      <c r="T56" s="19"/>
      <c r="U56" s="372"/>
      <c r="V56" s="372"/>
      <c r="W56" s="372"/>
      <c r="X56" s="372"/>
      <c r="Y56" s="169">
        <v>6.7770000000000001</v>
      </c>
      <c r="Z56" s="374">
        <v>5.1890000000000001</v>
      </c>
      <c r="AA56" s="102">
        <f t="shared" si="14"/>
        <v>0</v>
      </c>
      <c r="AB56" s="102">
        <f t="shared" si="15"/>
        <v>0</v>
      </c>
      <c r="AC56" s="102">
        <f t="shared" si="16"/>
        <v>0</v>
      </c>
      <c r="AD56" s="102">
        <f t="shared" si="17"/>
        <v>0</v>
      </c>
      <c r="AE56" s="102">
        <f t="shared" si="18"/>
        <v>0</v>
      </c>
      <c r="AF56" s="102">
        <f t="shared" si="19"/>
        <v>0</v>
      </c>
      <c r="AG56" s="102"/>
      <c r="AH56" s="166">
        <f t="shared" si="23"/>
        <v>0</v>
      </c>
      <c r="AI56" s="378">
        <f t="shared" si="24"/>
        <v>0</v>
      </c>
      <c r="AJ56" s="167">
        <f t="shared" si="20"/>
        <v>0</v>
      </c>
      <c r="AK56" s="173"/>
      <c r="AL56" s="112">
        <v>8</v>
      </c>
      <c r="AM56" s="112"/>
      <c r="AN56" s="173"/>
      <c r="AO56" s="112"/>
      <c r="AP56" s="112"/>
      <c r="AQ56" s="112"/>
      <c r="AR56" s="112">
        <f>$M56*1</f>
        <v>0</v>
      </c>
      <c r="AS56" s="112">
        <f>$M56*1</f>
        <v>0</v>
      </c>
      <c r="AT56" s="112">
        <f>$M56*3</f>
        <v>0</v>
      </c>
      <c r="AU56" s="112">
        <f>$M56*2</f>
        <v>0</v>
      </c>
      <c r="AV56" s="112">
        <f>$M56*1</f>
        <v>0</v>
      </c>
      <c r="AW56" s="112"/>
      <c r="AX56" s="112"/>
      <c r="AY56" s="112"/>
      <c r="AZ56" s="108"/>
      <c r="BA56" s="186">
        <v>21000223</v>
      </c>
      <c r="BB56" s="375"/>
      <c r="BC56" s="33">
        <f t="shared" si="25"/>
        <v>0</v>
      </c>
      <c r="BD56" s="33">
        <f t="shared" si="25"/>
        <v>0</v>
      </c>
      <c r="BE56" s="33">
        <f t="shared" si="25"/>
        <v>0</v>
      </c>
      <c r="BF56" s="33">
        <f t="shared" si="25"/>
        <v>0</v>
      </c>
      <c r="BG56" s="33">
        <f t="shared" si="25"/>
        <v>0</v>
      </c>
      <c r="BH56" s="33">
        <f t="shared" si="25"/>
        <v>0</v>
      </c>
    </row>
    <row r="57" spans="1:60" ht="13.5" customHeight="1">
      <c r="A57" s="512">
        <v>12238</v>
      </c>
      <c r="B57" s="559" t="s">
        <v>467</v>
      </c>
      <c r="C57" s="270"/>
      <c r="D57" s="363" t="s">
        <v>94</v>
      </c>
      <c r="E57" s="32">
        <f t="shared" si="21"/>
        <v>12</v>
      </c>
      <c r="F57" s="32"/>
      <c r="G57" s="32"/>
      <c r="H57" s="32"/>
      <c r="I57" s="32">
        <v>12</v>
      </c>
      <c r="J57" s="32"/>
      <c r="K57" s="32"/>
      <c r="L57" s="248">
        <v>273.39</v>
      </c>
      <c r="M57" s="370">
        <f t="shared" si="22"/>
        <v>0</v>
      </c>
      <c r="N57" s="19"/>
      <c r="O57" s="19"/>
      <c r="P57" s="19"/>
      <c r="Q57" s="19"/>
      <c r="R57" s="19"/>
      <c r="S57" s="19"/>
      <c r="T57" s="19"/>
      <c r="U57" s="372"/>
      <c r="V57" s="372"/>
      <c r="W57" s="372"/>
      <c r="X57" s="372"/>
      <c r="Y57" s="169">
        <v>6.7770000000000001</v>
      </c>
      <c r="Z57" s="374">
        <v>4.3559999999999999</v>
      </c>
      <c r="AA57" s="102">
        <f t="shared" si="14"/>
        <v>0</v>
      </c>
      <c r="AB57" s="102">
        <f t="shared" si="15"/>
        <v>0</v>
      </c>
      <c r="AC57" s="102">
        <f t="shared" si="16"/>
        <v>0</v>
      </c>
      <c r="AD57" s="102">
        <f t="shared" si="17"/>
        <v>0</v>
      </c>
      <c r="AE57" s="102">
        <f t="shared" si="18"/>
        <v>0</v>
      </c>
      <c r="AF57" s="102">
        <f t="shared" si="19"/>
        <v>0</v>
      </c>
      <c r="AG57" s="102"/>
      <c r="AH57" s="166">
        <f t="shared" si="23"/>
        <v>0</v>
      </c>
      <c r="AI57" s="378">
        <f t="shared" si="24"/>
        <v>0</v>
      </c>
      <c r="AJ57" s="167">
        <f t="shared" si="20"/>
        <v>0</v>
      </c>
      <c r="AK57" s="173"/>
      <c r="AL57" s="112">
        <v>12</v>
      </c>
      <c r="AM57" s="112"/>
      <c r="AN57" s="173"/>
      <c r="AO57" s="112"/>
      <c r="AP57" s="112"/>
      <c r="AQ57" s="112"/>
      <c r="AR57" s="112">
        <f>$M57*5</f>
        <v>0</v>
      </c>
      <c r="AS57" s="112">
        <f>$M57*7</f>
        <v>0</v>
      </c>
      <c r="AT57" s="112">
        <f>$M57*11</f>
        <v>0</v>
      </c>
      <c r="AU57" s="112">
        <f>$M57*1</f>
        <v>0</v>
      </c>
      <c r="AV57" s="112"/>
      <c r="AW57" s="112"/>
      <c r="AX57" s="112">
        <f>$M57*4</f>
        <v>0</v>
      </c>
      <c r="AY57" s="112"/>
      <c r="AZ57" s="108"/>
      <c r="BA57" s="186">
        <v>21000224</v>
      </c>
      <c r="BB57" s="375"/>
      <c r="BC57" s="33">
        <f t="shared" si="25"/>
        <v>0</v>
      </c>
      <c r="BD57" s="33">
        <f t="shared" si="25"/>
        <v>0</v>
      </c>
      <c r="BE57" s="33">
        <f t="shared" si="25"/>
        <v>0</v>
      </c>
      <c r="BF57" s="33">
        <f t="shared" si="25"/>
        <v>0</v>
      </c>
      <c r="BG57" s="33">
        <f t="shared" si="25"/>
        <v>0</v>
      </c>
      <c r="BH57" s="33">
        <f t="shared" si="25"/>
        <v>0</v>
      </c>
    </row>
    <row r="58" spans="1:60" ht="13.5" customHeight="1">
      <c r="A58" s="512">
        <v>12242</v>
      </c>
      <c r="B58" s="559" t="s">
        <v>468</v>
      </c>
      <c r="C58" s="270"/>
      <c r="D58" s="363" t="s">
        <v>94</v>
      </c>
      <c r="E58" s="32">
        <f t="shared" si="21"/>
        <v>18</v>
      </c>
      <c r="F58" s="32"/>
      <c r="G58" s="32"/>
      <c r="H58" s="32">
        <v>11</v>
      </c>
      <c r="I58" s="32">
        <v>6</v>
      </c>
      <c r="J58" s="32">
        <v>1</v>
      </c>
      <c r="K58" s="32"/>
      <c r="L58" s="248">
        <v>346.59</v>
      </c>
      <c r="M58" s="370">
        <f t="shared" si="22"/>
        <v>0</v>
      </c>
      <c r="N58" s="19"/>
      <c r="O58" s="19"/>
      <c r="P58" s="19"/>
      <c r="Q58" s="19"/>
      <c r="R58" s="19"/>
      <c r="S58" s="19"/>
      <c r="T58" s="19"/>
      <c r="U58" s="372"/>
      <c r="V58" s="372"/>
      <c r="W58" s="372"/>
      <c r="X58" s="372"/>
      <c r="Y58" s="169">
        <v>6.7770000000000001</v>
      </c>
      <c r="Z58" s="374">
        <v>5.3970000000000002</v>
      </c>
      <c r="AA58" s="102">
        <f t="shared" si="14"/>
        <v>0</v>
      </c>
      <c r="AB58" s="102">
        <f t="shared" si="15"/>
        <v>0</v>
      </c>
      <c r="AC58" s="102">
        <f t="shared" si="16"/>
        <v>0</v>
      </c>
      <c r="AD58" s="102">
        <f t="shared" si="17"/>
        <v>0</v>
      </c>
      <c r="AE58" s="102">
        <f t="shared" si="18"/>
        <v>0</v>
      </c>
      <c r="AF58" s="102">
        <f t="shared" si="19"/>
        <v>0</v>
      </c>
      <c r="AG58" s="102"/>
      <c r="AH58" s="166">
        <f t="shared" si="23"/>
        <v>0</v>
      </c>
      <c r="AI58" s="378">
        <f t="shared" si="24"/>
        <v>0</v>
      </c>
      <c r="AJ58" s="167">
        <f t="shared" si="20"/>
        <v>0</v>
      </c>
      <c r="AK58" s="173"/>
      <c r="AL58" s="112">
        <v>2</v>
      </c>
      <c r="AM58" s="112">
        <v>2</v>
      </c>
      <c r="AN58" s="173">
        <v>7</v>
      </c>
      <c r="AO58" s="112">
        <v>4</v>
      </c>
      <c r="AP58" s="112">
        <v>3</v>
      </c>
      <c r="AQ58" s="112"/>
      <c r="AR58" s="112">
        <f>$M58*5</f>
        <v>0</v>
      </c>
      <c r="AS58" s="112">
        <f>$M58*7</f>
        <v>0</v>
      </c>
      <c r="AT58" s="112">
        <f>$M58*11</f>
        <v>0</v>
      </c>
      <c r="AU58" s="112">
        <f>$M58*1</f>
        <v>0</v>
      </c>
      <c r="AV58" s="112"/>
      <c r="AW58" s="112"/>
      <c r="AX58" s="112">
        <f>$M58*4</f>
        <v>0</v>
      </c>
      <c r="AY58" s="112"/>
      <c r="AZ58" s="108"/>
      <c r="BA58" s="186">
        <v>21000225</v>
      </c>
      <c r="BB58" s="375"/>
      <c r="BC58" s="33">
        <f t="shared" si="25"/>
        <v>0</v>
      </c>
      <c r="BD58" s="33">
        <f t="shared" si="25"/>
        <v>0</v>
      </c>
      <c r="BE58" s="33">
        <f t="shared" si="25"/>
        <v>0</v>
      </c>
      <c r="BF58" s="33">
        <f t="shared" si="25"/>
        <v>0</v>
      </c>
      <c r="BG58" s="33">
        <f t="shared" si="25"/>
        <v>0</v>
      </c>
      <c r="BH58" s="33">
        <f t="shared" si="25"/>
        <v>0</v>
      </c>
    </row>
    <row r="59" spans="1:60" ht="13.5" customHeight="1">
      <c r="A59" s="512">
        <v>12243</v>
      </c>
      <c r="B59" s="559" t="s">
        <v>469</v>
      </c>
      <c r="C59" s="270"/>
      <c r="D59" s="363" t="s">
        <v>94</v>
      </c>
      <c r="E59" s="32">
        <f t="shared" si="21"/>
        <v>9</v>
      </c>
      <c r="F59" s="32"/>
      <c r="G59" s="32"/>
      <c r="H59" s="32">
        <v>8</v>
      </c>
      <c r="I59" s="32"/>
      <c r="J59" s="32">
        <v>1</v>
      </c>
      <c r="K59" s="32"/>
      <c r="L59" s="248">
        <v>184.41</v>
      </c>
      <c r="M59" s="370">
        <f t="shared" si="22"/>
        <v>0</v>
      </c>
      <c r="N59" s="19"/>
      <c r="O59" s="19"/>
      <c r="P59" s="19"/>
      <c r="Q59" s="19"/>
      <c r="R59" s="19"/>
      <c r="S59" s="19"/>
      <c r="T59" s="19"/>
      <c r="U59" s="372"/>
      <c r="V59" s="372"/>
      <c r="W59" s="372"/>
      <c r="X59" s="372"/>
      <c r="Y59" s="169">
        <v>6.7770000000000001</v>
      </c>
      <c r="Z59" s="374">
        <v>2.847</v>
      </c>
      <c r="AA59" s="102">
        <f t="shared" si="14"/>
        <v>0</v>
      </c>
      <c r="AB59" s="102">
        <f t="shared" si="15"/>
        <v>0</v>
      </c>
      <c r="AC59" s="102">
        <f t="shared" si="16"/>
        <v>0</v>
      </c>
      <c r="AD59" s="102">
        <f t="shared" si="17"/>
        <v>0</v>
      </c>
      <c r="AE59" s="102">
        <f t="shared" si="18"/>
        <v>0</v>
      </c>
      <c r="AF59" s="102">
        <f t="shared" si="19"/>
        <v>0</v>
      </c>
      <c r="AG59" s="102"/>
      <c r="AH59" s="166">
        <f t="shared" si="23"/>
        <v>0</v>
      </c>
      <c r="AI59" s="378">
        <f t="shared" si="24"/>
        <v>0</v>
      </c>
      <c r="AJ59" s="167">
        <f t="shared" si="20"/>
        <v>0</v>
      </c>
      <c r="AK59" s="173"/>
      <c r="AL59" s="112">
        <v>3</v>
      </c>
      <c r="AM59" s="112"/>
      <c r="AN59" s="173">
        <v>2</v>
      </c>
      <c r="AO59" s="112">
        <v>1</v>
      </c>
      <c r="AP59" s="112">
        <v>3</v>
      </c>
      <c r="AQ59" s="112"/>
      <c r="AR59" s="112">
        <f>$M59*5</f>
        <v>0</v>
      </c>
      <c r="AS59" s="112">
        <f>$M59*7</f>
        <v>0</v>
      </c>
      <c r="AT59" s="112">
        <f>$M59*11</f>
        <v>0</v>
      </c>
      <c r="AU59" s="112">
        <f>$M59*1</f>
        <v>0</v>
      </c>
      <c r="AV59" s="112"/>
      <c r="AW59" s="112"/>
      <c r="AX59" s="112">
        <f>$M59*4</f>
        <v>0</v>
      </c>
      <c r="AY59" s="112"/>
      <c r="AZ59" s="108"/>
      <c r="BA59" s="186">
        <v>21000226</v>
      </c>
      <c r="BB59" s="375"/>
      <c r="BC59" s="33">
        <f t="shared" si="25"/>
        <v>0</v>
      </c>
      <c r="BD59" s="33">
        <f t="shared" si="25"/>
        <v>0</v>
      </c>
      <c r="BE59" s="33">
        <f t="shared" si="25"/>
        <v>0</v>
      </c>
      <c r="BF59" s="33">
        <f t="shared" si="25"/>
        <v>0</v>
      </c>
      <c r="BG59" s="33">
        <f t="shared" si="25"/>
        <v>0</v>
      </c>
      <c r="BH59" s="33">
        <f t="shared" si="25"/>
        <v>0</v>
      </c>
    </row>
    <row r="60" spans="1:60" ht="13.5" customHeight="1">
      <c r="A60" s="512">
        <v>12251</v>
      </c>
      <c r="B60" s="559" t="s">
        <v>470</v>
      </c>
      <c r="C60" s="270"/>
      <c r="D60" s="363" t="s">
        <v>94</v>
      </c>
      <c r="E60" s="32">
        <f t="shared" si="21"/>
        <v>31</v>
      </c>
      <c r="F60" s="32"/>
      <c r="G60" s="32">
        <v>31</v>
      </c>
      <c r="H60" s="32"/>
      <c r="I60" s="32"/>
      <c r="J60" s="32"/>
      <c r="K60" s="32"/>
      <c r="L60" s="248">
        <v>224.25</v>
      </c>
      <c r="M60" s="370">
        <f t="shared" si="22"/>
        <v>0</v>
      </c>
      <c r="N60" s="19"/>
      <c r="O60" s="19"/>
      <c r="P60" s="19"/>
      <c r="Q60" s="19"/>
      <c r="R60" s="19"/>
      <c r="S60" s="19"/>
      <c r="T60" s="19"/>
      <c r="U60" s="372"/>
      <c r="V60" s="372"/>
      <c r="W60" s="372"/>
      <c r="X60" s="372"/>
      <c r="Y60" s="169">
        <v>4.5860000000000003</v>
      </c>
      <c r="Z60" s="374">
        <v>2.3109999999999999</v>
      </c>
      <c r="AA60" s="102">
        <f t="shared" si="14"/>
        <v>0</v>
      </c>
      <c r="AB60" s="102">
        <f t="shared" si="15"/>
        <v>0</v>
      </c>
      <c r="AC60" s="102">
        <f t="shared" si="16"/>
        <v>0</v>
      </c>
      <c r="AD60" s="102">
        <f t="shared" si="17"/>
        <v>0</v>
      </c>
      <c r="AE60" s="102">
        <f t="shared" si="18"/>
        <v>0</v>
      </c>
      <c r="AF60" s="102">
        <f t="shared" si="19"/>
        <v>0</v>
      </c>
      <c r="AG60" s="102"/>
      <c r="AH60" s="166">
        <f t="shared" si="23"/>
        <v>0</v>
      </c>
      <c r="AI60" s="378">
        <f t="shared" si="24"/>
        <v>0</v>
      </c>
      <c r="AJ60" s="167">
        <f t="shared" si="20"/>
        <v>0</v>
      </c>
      <c r="AK60" s="173">
        <v>5</v>
      </c>
      <c r="AL60" s="112">
        <v>4</v>
      </c>
      <c r="AM60" s="112">
        <v>0</v>
      </c>
      <c r="AN60" s="173">
        <v>11</v>
      </c>
      <c r="AO60" s="112">
        <v>11</v>
      </c>
      <c r="AP60" s="112"/>
      <c r="AQ60" s="112"/>
      <c r="AR60" s="112">
        <f>$M60*31</f>
        <v>0</v>
      </c>
      <c r="AS60" s="112"/>
      <c r="AT60" s="112"/>
      <c r="AU60" s="112"/>
      <c r="AV60" s="112"/>
      <c r="AW60" s="112"/>
      <c r="AX60" s="112"/>
      <c r="AY60" s="112"/>
      <c r="AZ60" s="108"/>
      <c r="BA60" s="186">
        <v>21000227</v>
      </c>
      <c r="BB60" s="375"/>
      <c r="BC60" s="33">
        <f t="shared" si="25"/>
        <v>0</v>
      </c>
      <c r="BD60" s="33">
        <f t="shared" si="25"/>
        <v>0</v>
      </c>
      <c r="BE60" s="33">
        <f t="shared" si="25"/>
        <v>0</v>
      </c>
      <c r="BF60" s="33">
        <f t="shared" si="25"/>
        <v>0</v>
      </c>
      <c r="BG60" s="33">
        <f t="shared" si="25"/>
        <v>0</v>
      </c>
      <c r="BH60" s="33">
        <f t="shared" si="25"/>
        <v>0</v>
      </c>
    </row>
    <row r="61" spans="1:60" ht="13.5" customHeight="1">
      <c r="A61" s="512">
        <v>12254</v>
      </c>
      <c r="B61" s="559" t="s">
        <v>471</v>
      </c>
      <c r="C61" s="270"/>
      <c r="D61" s="363" t="s">
        <v>94</v>
      </c>
      <c r="E61" s="32">
        <f t="shared" si="21"/>
        <v>26</v>
      </c>
      <c r="F61" s="32">
        <v>26</v>
      </c>
      <c r="G61" s="32"/>
      <c r="H61" s="32"/>
      <c r="I61" s="32"/>
      <c r="J61" s="32"/>
      <c r="K61" s="32"/>
      <c r="L61" s="248">
        <v>120.78</v>
      </c>
      <c r="M61" s="370">
        <f t="shared" si="22"/>
        <v>0</v>
      </c>
      <c r="N61" s="19"/>
      <c r="O61" s="19"/>
      <c r="P61" s="19"/>
      <c r="Q61" s="19"/>
      <c r="R61" s="19"/>
      <c r="S61" s="19"/>
      <c r="T61" s="19"/>
      <c r="U61" s="372"/>
      <c r="V61" s="372"/>
      <c r="W61" s="372"/>
      <c r="X61" s="372"/>
      <c r="Y61" s="169">
        <v>1.792</v>
      </c>
      <c r="Z61" s="374">
        <v>0.88900000000000001</v>
      </c>
      <c r="AA61" s="102">
        <f t="shared" si="14"/>
        <v>0</v>
      </c>
      <c r="AB61" s="102">
        <f t="shared" si="15"/>
        <v>0</v>
      </c>
      <c r="AC61" s="102">
        <f t="shared" si="16"/>
        <v>0</v>
      </c>
      <c r="AD61" s="102">
        <f t="shared" si="17"/>
        <v>0</v>
      </c>
      <c r="AE61" s="102">
        <f t="shared" si="18"/>
        <v>0</v>
      </c>
      <c r="AF61" s="102">
        <f t="shared" si="19"/>
        <v>0</v>
      </c>
      <c r="AG61" s="102"/>
      <c r="AH61" s="166">
        <f t="shared" si="23"/>
        <v>0</v>
      </c>
      <c r="AI61" s="378">
        <f t="shared" si="24"/>
        <v>0</v>
      </c>
      <c r="AJ61" s="167">
        <f t="shared" si="20"/>
        <v>0</v>
      </c>
      <c r="AK61" s="173">
        <v>26</v>
      </c>
      <c r="AL61" s="112"/>
      <c r="AM61" s="112"/>
      <c r="AN61" s="173"/>
      <c r="AO61" s="112"/>
      <c r="AP61" s="112"/>
      <c r="AQ61" s="112"/>
      <c r="AR61" s="112"/>
      <c r="AS61" s="112"/>
      <c r="AT61" s="112"/>
      <c r="AU61" s="112"/>
      <c r="AV61" s="112"/>
      <c r="AW61" s="112"/>
      <c r="AX61" s="112">
        <f>$M61*52</f>
        <v>0</v>
      </c>
      <c r="AY61" s="112"/>
      <c r="AZ61" s="108"/>
      <c r="BA61" s="186">
        <v>21000229</v>
      </c>
      <c r="BB61" s="375"/>
      <c r="BC61" s="33">
        <f t="shared" si="25"/>
        <v>0</v>
      </c>
      <c r="BD61" s="33">
        <f t="shared" si="25"/>
        <v>0</v>
      </c>
      <c r="BE61" s="33">
        <f t="shared" si="25"/>
        <v>0</v>
      </c>
      <c r="BF61" s="33">
        <f t="shared" si="25"/>
        <v>0</v>
      </c>
      <c r="BG61" s="33">
        <f t="shared" si="25"/>
        <v>0</v>
      </c>
      <c r="BH61" s="33">
        <f t="shared" si="25"/>
        <v>0</v>
      </c>
    </row>
    <row r="62" spans="1:60" ht="13.5" customHeight="1">
      <c r="A62" s="512">
        <v>12256</v>
      </c>
      <c r="B62" s="560" t="s">
        <v>472</v>
      </c>
      <c r="C62" s="270"/>
      <c r="D62" s="363" t="s">
        <v>94</v>
      </c>
      <c r="E62" s="32">
        <f t="shared" si="21"/>
        <v>15</v>
      </c>
      <c r="F62" s="32">
        <v>15</v>
      </c>
      <c r="G62" s="32"/>
      <c r="H62" s="32"/>
      <c r="I62" s="32"/>
      <c r="J62" s="32"/>
      <c r="K62" s="32"/>
      <c r="L62" s="248">
        <v>86.79</v>
      </c>
      <c r="M62" s="370">
        <f t="shared" si="22"/>
        <v>0</v>
      </c>
      <c r="N62" s="19"/>
      <c r="O62" s="19"/>
      <c r="P62" s="19"/>
      <c r="Q62" s="19"/>
      <c r="R62" s="19"/>
      <c r="S62" s="19"/>
      <c r="T62" s="19"/>
      <c r="U62" s="372"/>
      <c r="V62" s="372"/>
      <c r="W62" s="372"/>
      <c r="X62" s="372"/>
      <c r="Y62" s="169">
        <v>0.88</v>
      </c>
      <c r="Z62" s="374">
        <v>0.63900000000000001</v>
      </c>
      <c r="AA62" s="102">
        <f t="shared" si="14"/>
        <v>0</v>
      </c>
      <c r="AB62" s="102">
        <f t="shared" si="15"/>
        <v>0</v>
      </c>
      <c r="AC62" s="102">
        <f t="shared" si="16"/>
        <v>0</v>
      </c>
      <c r="AD62" s="102">
        <f t="shared" si="17"/>
        <v>0</v>
      </c>
      <c r="AE62" s="102">
        <f t="shared" si="18"/>
        <v>0</v>
      </c>
      <c r="AF62" s="102">
        <f t="shared" si="19"/>
        <v>0</v>
      </c>
      <c r="AG62" s="102"/>
      <c r="AH62" s="166">
        <f t="shared" si="23"/>
        <v>0</v>
      </c>
      <c r="AI62" s="378">
        <f t="shared" si="24"/>
        <v>0</v>
      </c>
      <c r="AJ62" s="167">
        <f t="shared" si="20"/>
        <v>0</v>
      </c>
      <c r="AK62" s="173">
        <v>15</v>
      </c>
      <c r="AL62" s="112"/>
      <c r="AM62" s="112"/>
      <c r="AN62" s="173"/>
      <c r="AO62" s="112"/>
      <c r="AP62" s="112"/>
      <c r="AQ62" s="112"/>
      <c r="AR62" s="112">
        <f>$M62*15</f>
        <v>0</v>
      </c>
      <c r="AS62" s="112"/>
      <c r="AT62" s="112"/>
      <c r="AU62" s="112"/>
      <c r="AV62" s="112"/>
      <c r="AW62" s="112"/>
      <c r="AX62" s="112"/>
      <c r="AY62" s="112"/>
      <c r="AZ62" s="108"/>
      <c r="BA62" s="186">
        <v>21000230</v>
      </c>
      <c r="BB62" s="375"/>
      <c r="BC62" s="33">
        <f t="shared" si="25"/>
        <v>0</v>
      </c>
      <c r="BD62" s="33">
        <f t="shared" si="25"/>
        <v>0</v>
      </c>
      <c r="BE62" s="33">
        <f t="shared" si="25"/>
        <v>0</v>
      </c>
      <c r="BF62" s="33">
        <f t="shared" si="25"/>
        <v>0</v>
      </c>
      <c r="BG62" s="33">
        <f t="shared" si="25"/>
        <v>0</v>
      </c>
      <c r="BH62" s="33">
        <f t="shared" si="25"/>
        <v>0</v>
      </c>
    </row>
    <row r="63" spans="1:60" ht="13.5" customHeight="1">
      <c r="A63" s="512">
        <v>12257</v>
      </c>
      <c r="B63" s="560" t="s">
        <v>473</v>
      </c>
      <c r="C63" s="270"/>
      <c r="D63" s="363" t="s">
        <v>94</v>
      </c>
      <c r="E63" s="32">
        <f t="shared" si="21"/>
        <v>16</v>
      </c>
      <c r="F63" s="32">
        <v>16</v>
      </c>
      <c r="G63" s="32"/>
      <c r="H63" s="32"/>
      <c r="I63" s="32"/>
      <c r="J63" s="32"/>
      <c r="K63" s="32"/>
      <c r="L63" s="248">
        <v>98.4</v>
      </c>
      <c r="M63" s="370">
        <f t="shared" si="22"/>
        <v>0</v>
      </c>
      <c r="N63" s="19"/>
      <c r="O63" s="19"/>
      <c r="P63" s="19"/>
      <c r="Q63" s="19"/>
      <c r="R63" s="19"/>
      <c r="S63" s="19"/>
      <c r="T63" s="19"/>
      <c r="U63" s="372"/>
      <c r="V63" s="372"/>
      <c r="W63" s="372"/>
      <c r="X63" s="372"/>
      <c r="Y63" s="169">
        <v>1.07</v>
      </c>
      <c r="Z63" s="374">
        <v>0.79900000000000004</v>
      </c>
      <c r="AA63" s="102">
        <f t="shared" si="14"/>
        <v>0</v>
      </c>
      <c r="AB63" s="102">
        <f t="shared" si="15"/>
        <v>0</v>
      </c>
      <c r="AC63" s="102">
        <f t="shared" si="16"/>
        <v>0</v>
      </c>
      <c r="AD63" s="102">
        <f t="shared" si="17"/>
        <v>0</v>
      </c>
      <c r="AE63" s="102">
        <f t="shared" si="18"/>
        <v>0</v>
      </c>
      <c r="AF63" s="102">
        <f t="shared" si="19"/>
        <v>0</v>
      </c>
      <c r="AG63" s="102"/>
      <c r="AH63" s="166">
        <f t="shared" si="23"/>
        <v>0</v>
      </c>
      <c r="AI63" s="378">
        <f t="shared" si="24"/>
        <v>0</v>
      </c>
      <c r="AJ63" s="167">
        <f t="shared" si="20"/>
        <v>0</v>
      </c>
      <c r="AK63" s="173">
        <v>16</v>
      </c>
      <c r="AL63" s="112"/>
      <c r="AM63" s="112"/>
      <c r="AN63" s="173"/>
      <c r="AO63" s="112"/>
      <c r="AP63" s="112"/>
      <c r="AQ63" s="112"/>
      <c r="AR63" s="112">
        <f>$M63*16</f>
        <v>0</v>
      </c>
      <c r="AS63" s="112"/>
      <c r="AT63" s="112"/>
      <c r="AU63" s="112"/>
      <c r="AV63" s="112"/>
      <c r="AW63" s="112"/>
      <c r="AX63" s="112"/>
      <c r="AY63" s="112"/>
      <c r="AZ63" s="108"/>
      <c r="BA63" s="186">
        <v>21000231</v>
      </c>
      <c r="BB63" s="375"/>
      <c r="BC63" s="33">
        <f t="shared" si="25"/>
        <v>0</v>
      </c>
      <c r="BD63" s="33">
        <f t="shared" si="25"/>
        <v>0</v>
      </c>
      <c r="BE63" s="33">
        <f t="shared" si="25"/>
        <v>0</v>
      </c>
      <c r="BF63" s="33">
        <f t="shared" si="25"/>
        <v>0</v>
      </c>
      <c r="BG63" s="33">
        <f t="shared" si="25"/>
        <v>0</v>
      </c>
      <c r="BH63" s="33">
        <f t="shared" si="25"/>
        <v>0</v>
      </c>
    </row>
    <row r="64" spans="1:60" ht="13.5" customHeight="1">
      <c r="A64" s="512">
        <v>12258</v>
      </c>
      <c r="B64" s="560" t="s">
        <v>474</v>
      </c>
      <c r="C64" s="270"/>
      <c r="D64" s="363" t="s">
        <v>94</v>
      </c>
      <c r="E64" s="32">
        <f t="shared" si="21"/>
        <v>20</v>
      </c>
      <c r="F64" s="32">
        <v>20</v>
      </c>
      <c r="G64" s="32"/>
      <c r="H64" s="32"/>
      <c r="I64" s="32"/>
      <c r="J64" s="32"/>
      <c r="K64" s="32"/>
      <c r="L64" s="248">
        <v>83.58</v>
      </c>
      <c r="M64" s="370">
        <f t="shared" si="22"/>
        <v>0</v>
      </c>
      <c r="N64" s="19"/>
      <c r="O64" s="19"/>
      <c r="P64" s="19"/>
      <c r="Q64" s="19"/>
      <c r="R64" s="19"/>
      <c r="S64" s="19"/>
      <c r="T64" s="19"/>
      <c r="U64" s="372"/>
      <c r="V64" s="372"/>
      <c r="W64" s="372"/>
      <c r="X64" s="372"/>
      <c r="Y64" s="169">
        <v>0.60099999999999998</v>
      </c>
      <c r="Z64" s="374">
        <v>0.40899999999999997</v>
      </c>
      <c r="AA64" s="102">
        <f t="shared" si="14"/>
        <v>0</v>
      </c>
      <c r="AB64" s="102">
        <f t="shared" si="15"/>
        <v>0</v>
      </c>
      <c r="AC64" s="102">
        <f t="shared" si="16"/>
        <v>0</v>
      </c>
      <c r="AD64" s="102">
        <f t="shared" si="17"/>
        <v>0</v>
      </c>
      <c r="AE64" s="102">
        <f t="shared" si="18"/>
        <v>0</v>
      </c>
      <c r="AF64" s="102">
        <f t="shared" si="19"/>
        <v>0</v>
      </c>
      <c r="AG64" s="102"/>
      <c r="AH64" s="166">
        <f t="shared" si="23"/>
        <v>0</v>
      </c>
      <c r="AI64" s="378">
        <f t="shared" si="24"/>
        <v>0</v>
      </c>
      <c r="AJ64" s="167">
        <f t="shared" si="20"/>
        <v>0</v>
      </c>
      <c r="AK64" s="173">
        <v>20</v>
      </c>
      <c r="AL64" s="112"/>
      <c r="AM64" s="112"/>
      <c r="AN64" s="173"/>
      <c r="AO64" s="112"/>
      <c r="AP64" s="112"/>
      <c r="AQ64" s="112"/>
      <c r="AR64" s="112">
        <f>$M64*20</f>
        <v>0</v>
      </c>
      <c r="AS64" s="112"/>
      <c r="AT64" s="112"/>
      <c r="AU64" s="112"/>
      <c r="AV64" s="112"/>
      <c r="AW64" s="112"/>
      <c r="AX64" s="112"/>
      <c r="AY64" s="112"/>
      <c r="AZ64" s="108"/>
      <c r="BA64" s="186">
        <v>21000232</v>
      </c>
      <c r="BB64" s="375"/>
      <c r="BC64" s="33">
        <f t="shared" si="25"/>
        <v>0</v>
      </c>
      <c r="BD64" s="33">
        <f t="shared" si="25"/>
        <v>0</v>
      </c>
      <c r="BE64" s="33">
        <f t="shared" si="25"/>
        <v>0</v>
      </c>
      <c r="BF64" s="33">
        <f t="shared" si="25"/>
        <v>0</v>
      </c>
      <c r="BG64" s="33">
        <f t="shared" si="25"/>
        <v>0</v>
      </c>
      <c r="BH64" s="33">
        <f t="shared" si="25"/>
        <v>0</v>
      </c>
    </row>
    <row r="65" spans="1:60">
      <c r="A65" s="108"/>
      <c r="B65" s="108"/>
      <c r="C65" s="108"/>
      <c r="D65" s="108"/>
      <c r="E65" s="108"/>
      <c r="F65" s="108"/>
      <c r="G65" s="108"/>
      <c r="H65" s="108"/>
      <c r="I65" s="108"/>
      <c r="J65" s="108"/>
      <c r="K65" s="108"/>
      <c r="L65" s="350" t="s">
        <v>405</v>
      </c>
      <c r="M65" s="381">
        <f>SUM(M5:M64)</f>
        <v>0</v>
      </c>
      <c r="N65" s="108"/>
      <c r="O65" s="108"/>
      <c r="P65" s="108"/>
      <c r="Q65" s="108"/>
      <c r="R65" s="108"/>
      <c r="S65" s="108"/>
      <c r="T65" s="108"/>
      <c r="U65" s="108"/>
      <c r="V65" s="108"/>
      <c r="W65" s="108"/>
      <c r="X65" s="108"/>
      <c r="Y65" s="112"/>
      <c r="Z65" s="112"/>
      <c r="AA65" s="164">
        <f t="shared" ref="AA65:AF65" si="26">SUM(AA5:AA64)</f>
        <v>0</v>
      </c>
      <c r="AB65" s="164">
        <f t="shared" si="26"/>
        <v>0</v>
      </c>
      <c r="AC65" s="164">
        <f t="shared" si="26"/>
        <v>0</v>
      </c>
      <c r="AD65" s="164">
        <f t="shared" si="26"/>
        <v>0</v>
      </c>
      <c r="AE65" s="164">
        <f t="shared" si="26"/>
        <v>0</v>
      </c>
      <c r="AF65" s="164">
        <f t="shared" si="26"/>
        <v>0</v>
      </c>
      <c r="AG65" s="164"/>
      <c r="AH65" s="162">
        <f>SUM(AH5:AH64)</f>
        <v>0</v>
      </c>
      <c r="AI65" s="216">
        <f>SUM(AI5:AI64)</f>
        <v>0</v>
      </c>
      <c r="AJ65" s="216">
        <f>SUM(AJ5:AJ64)</f>
        <v>0</v>
      </c>
      <c r="AK65" s="173"/>
      <c r="AL65" s="173"/>
      <c r="AM65" s="173"/>
      <c r="AN65" s="173"/>
      <c r="AO65" s="173"/>
      <c r="AP65" s="173"/>
      <c r="AQ65" s="173"/>
      <c r="AR65" s="108"/>
      <c r="AS65" s="108"/>
      <c r="AT65" s="108"/>
      <c r="AU65" s="108"/>
      <c r="AV65" s="108"/>
      <c r="AW65" s="108"/>
      <c r="AX65" s="108"/>
      <c r="AY65" s="108"/>
      <c r="AZ65" s="108"/>
      <c r="BB65" s="387"/>
      <c r="BC65" s="388">
        <f t="shared" ref="BC65:BH65" si="27">SUM(BC5:BC64)</f>
        <v>0</v>
      </c>
      <c r="BD65" s="388">
        <f t="shared" si="27"/>
        <v>0</v>
      </c>
      <c r="BE65" s="388">
        <f t="shared" si="27"/>
        <v>0</v>
      </c>
      <c r="BF65" s="388">
        <f t="shared" si="27"/>
        <v>0</v>
      </c>
      <c r="BG65" s="388">
        <f t="shared" si="27"/>
        <v>0</v>
      </c>
      <c r="BH65" s="388">
        <f t="shared" si="27"/>
        <v>0</v>
      </c>
    </row>
    <row r="66" spans="1:60">
      <c r="A66" s="108"/>
      <c r="B66" s="108"/>
      <c r="C66" s="108"/>
      <c r="D66" s="108"/>
      <c r="E66" s="108"/>
      <c r="F66" s="108"/>
      <c r="G66" s="108"/>
      <c r="H66" s="108"/>
      <c r="I66" s="108"/>
      <c r="J66" s="108"/>
      <c r="K66" s="108"/>
      <c r="L66" s="348" t="s">
        <v>406</v>
      </c>
      <c r="M66" s="382">
        <f>AJ65</f>
        <v>0</v>
      </c>
      <c r="N66" s="108"/>
      <c r="O66" s="108"/>
      <c r="P66" s="108"/>
      <c r="Q66" s="108"/>
      <c r="R66" s="108"/>
      <c r="S66" s="108"/>
      <c r="T66" s="108"/>
      <c r="U66" s="108"/>
      <c r="V66" s="108"/>
      <c r="W66" s="108"/>
      <c r="X66" s="108"/>
      <c r="Y66" s="112"/>
      <c r="Z66" s="112"/>
      <c r="AA66" s="172"/>
      <c r="AB66" s="172"/>
      <c r="AC66" s="172"/>
      <c r="AD66" s="172"/>
      <c r="AE66" s="172"/>
      <c r="AF66" s="172"/>
      <c r="AG66" s="172"/>
      <c r="AH66" s="172"/>
      <c r="AI66" s="384"/>
      <c r="AJ66" s="385" t="str">
        <f>'[1]HRT PU'!K2</f>
        <v>Mega</v>
      </c>
      <c r="AK66" s="173"/>
      <c r="AL66" s="173"/>
      <c r="AM66" s="173"/>
      <c r="AN66" s="173"/>
      <c r="AO66" s="173"/>
      <c r="AP66" s="173"/>
      <c r="AQ66" s="173"/>
      <c r="AR66" s="164">
        <v>40</v>
      </c>
      <c r="AS66" s="164">
        <v>50</v>
      </c>
      <c r="AT66" s="164">
        <v>70</v>
      </c>
      <c r="AU66" s="164">
        <v>90</v>
      </c>
      <c r="AV66" s="164">
        <v>100</v>
      </c>
      <c r="AW66" s="164">
        <v>120</v>
      </c>
      <c r="AX66" s="164" t="s">
        <v>70</v>
      </c>
      <c r="AY66" s="164" t="s">
        <v>71</v>
      </c>
      <c r="AZ66" s="164" t="s">
        <v>407</v>
      </c>
      <c r="BB66" s="387"/>
    </row>
    <row r="67" spans="1:60">
      <c r="A67" s="108"/>
      <c r="B67" s="625" t="s">
        <v>409</v>
      </c>
      <c r="C67" s="625"/>
      <c r="D67" s="380"/>
      <c r="E67" s="33"/>
      <c r="F67" s="33"/>
      <c r="G67" s="33"/>
      <c r="H67" s="108"/>
      <c r="I67" s="108"/>
      <c r="J67" s="108"/>
      <c r="K67" s="108"/>
      <c r="L67" s="108"/>
      <c r="M67" s="173"/>
      <c r="N67" s="108"/>
      <c r="O67" s="108"/>
      <c r="P67" s="108"/>
      <c r="Q67" s="108"/>
      <c r="R67" s="108"/>
      <c r="S67" s="108"/>
      <c r="T67" s="108"/>
      <c r="U67" s="108"/>
      <c r="V67" s="108"/>
      <c r="W67" s="108"/>
      <c r="X67" s="108"/>
      <c r="Y67" s="355" t="s">
        <v>408</v>
      </c>
      <c r="Z67" s="355"/>
      <c r="AA67" s="383">
        <f>SUM(AA65:AF65)</f>
        <v>0</v>
      </c>
      <c r="AB67" s="112"/>
      <c r="AC67" s="112"/>
      <c r="AD67" s="112"/>
      <c r="AE67" s="112"/>
      <c r="AF67" s="112"/>
      <c r="AG67" s="112"/>
      <c r="AH67" s="108"/>
      <c r="AI67" s="386"/>
      <c r="AJ67" s="108"/>
      <c r="AK67" s="173"/>
      <c r="AL67" s="173"/>
      <c r="AM67" s="173"/>
      <c r="AN67" s="173"/>
      <c r="AO67" s="173"/>
      <c r="AP67" s="173"/>
      <c r="AQ67" s="173"/>
      <c r="AR67" s="112">
        <f t="shared" ref="AR67:AY67" si="28">SUM(AR5:AR64)</f>
        <v>0</v>
      </c>
      <c r="AS67" s="112">
        <f t="shared" si="28"/>
        <v>0</v>
      </c>
      <c r="AT67" s="112">
        <f t="shared" si="28"/>
        <v>0</v>
      </c>
      <c r="AU67" s="112">
        <f t="shared" si="28"/>
        <v>0</v>
      </c>
      <c r="AV67" s="112">
        <f t="shared" si="28"/>
        <v>0</v>
      </c>
      <c r="AW67" s="112">
        <f t="shared" si="28"/>
        <v>0</v>
      </c>
      <c r="AX67" s="112">
        <f t="shared" si="28"/>
        <v>0</v>
      </c>
      <c r="AY67" s="112">
        <f t="shared" si="28"/>
        <v>0</v>
      </c>
      <c r="AZ67" s="252">
        <f>AY67+AW67+AV67+AU67+AT67+AS67+AR67</f>
        <v>0</v>
      </c>
      <c r="BB67" s="387"/>
    </row>
    <row r="68" spans="1:60">
      <c r="A68" s="108"/>
      <c r="B68" s="108"/>
      <c r="C68" s="108"/>
      <c r="D68" s="108"/>
      <c r="E68" s="108"/>
      <c r="F68" s="108"/>
      <c r="G68" s="108"/>
      <c r="H68" s="108"/>
      <c r="I68" s="108"/>
      <c r="J68" s="108"/>
      <c r="K68" s="108"/>
      <c r="L68" s="142"/>
      <c r="M68" s="142"/>
      <c r="N68" s="142"/>
      <c r="O68" s="142"/>
      <c r="P68" s="142"/>
      <c r="Q68" s="142"/>
      <c r="R68" s="142"/>
      <c r="S68" s="142"/>
      <c r="T68" s="142"/>
      <c r="U68" s="142"/>
      <c r="V68" s="108"/>
      <c r="W68" s="108"/>
      <c r="X68" s="108"/>
      <c r="Y68" s="108"/>
      <c r="Z68" s="108"/>
      <c r="AA68" s="108"/>
      <c r="AB68" s="108"/>
      <c r="AC68" s="108"/>
      <c r="AD68" s="108"/>
      <c r="AE68" s="108"/>
      <c r="AF68" s="108"/>
      <c r="AG68" s="108"/>
      <c r="AH68" s="108"/>
      <c r="AI68" s="386"/>
      <c r="AJ68" s="108"/>
      <c r="AK68" s="108"/>
      <c r="AL68" s="108"/>
      <c r="AM68" s="108"/>
      <c r="AN68" s="108"/>
      <c r="AO68" s="108"/>
      <c r="AP68" s="108"/>
      <c r="AQ68" s="108"/>
      <c r="AR68" s="112"/>
      <c r="AS68" s="112"/>
      <c r="AT68" s="112"/>
      <c r="AU68" s="112"/>
      <c r="AV68" s="112"/>
      <c r="AW68" s="112"/>
      <c r="AX68" s="112"/>
      <c r="AY68" s="112"/>
      <c r="AZ68" s="112"/>
      <c r="BB68" s="387"/>
    </row>
    <row r="69" spans="1:60">
      <c r="A69" s="108"/>
      <c r="B69" s="108"/>
      <c r="C69" s="108"/>
      <c r="D69" s="108"/>
      <c r="E69" s="108"/>
      <c r="F69" s="108"/>
      <c r="G69" s="108"/>
      <c r="H69" s="108"/>
      <c r="I69" s="108"/>
      <c r="J69" s="108"/>
      <c r="K69" s="108"/>
      <c r="L69" s="142"/>
      <c r="M69" s="142"/>
      <c r="N69" s="142"/>
      <c r="O69" s="142"/>
      <c r="P69" s="142"/>
      <c r="Q69" s="142"/>
      <c r="R69" s="142"/>
      <c r="S69" s="142"/>
      <c r="T69" s="142"/>
      <c r="U69" s="142"/>
      <c r="V69" s="108"/>
      <c r="W69" s="108"/>
      <c r="X69" s="108"/>
      <c r="Y69" s="108"/>
      <c r="Z69" s="108"/>
      <c r="AA69" s="108"/>
      <c r="AB69" s="108"/>
      <c r="AC69" s="108"/>
      <c r="AD69" s="108"/>
      <c r="AE69" s="108"/>
      <c r="AF69" s="108"/>
      <c r="AG69" s="108"/>
      <c r="AH69" s="108"/>
      <c r="AI69" s="386"/>
      <c r="AJ69" s="108"/>
      <c r="AK69" s="108"/>
      <c r="AL69" s="108"/>
      <c r="AM69" s="108"/>
      <c r="AN69" s="108"/>
      <c r="AO69" s="108"/>
      <c r="AP69" s="108"/>
      <c r="AQ69" s="108"/>
      <c r="AR69" s="626" t="s">
        <v>410</v>
      </c>
      <c r="AS69" s="626"/>
      <c r="AT69" s="626"/>
      <c r="AU69" s="626"/>
      <c r="AV69" s="626"/>
      <c r="AW69" s="626"/>
      <c r="AX69" s="626"/>
      <c r="AY69" s="626"/>
      <c r="AZ69" s="112"/>
      <c r="BB69" s="387"/>
    </row>
    <row r="70" spans="1:60">
      <c r="AI70" s="387"/>
      <c r="BB70" s="387"/>
    </row>
    <row r="71" spans="1:60">
      <c r="AI71" s="387"/>
      <c r="BB71" s="387"/>
    </row>
    <row r="72" spans="1:60">
      <c r="AI72" s="387"/>
      <c r="BB72" s="387"/>
    </row>
    <row r="73" spans="1:60">
      <c r="AI73" s="387"/>
      <c r="BB73" s="387"/>
    </row>
    <row r="74" spans="1:60">
      <c r="AI74" s="387"/>
      <c r="BB74" s="387"/>
    </row>
  </sheetData>
  <mergeCells count="10">
    <mergeCell ref="AR69:AY69"/>
    <mergeCell ref="B1:B2"/>
    <mergeCell ref="BC1:BH1"/>
    <mergeCell ref="AR2:AY2"/>
    <mergeCell ref="B67:C67"/>
    <mergeCell ref="F1:K1"/>
    <mergeCell ref="N1:T1"/>
    <mergeCell ref="U1:X1"/>
    <mergeCell ref="AA1:AF1"/>
    <mergeCell ref="AK1:AP1"/>
  </mergeCells>
  <dataValidations count="1">
    <dataValidation type="list" allowBlank="1" promptTitle="Select assembled or not" sqref="N5:X64" xr:uid="{33100E2A-EE5F-4457-B598-3C2BB3FD813C}">
      <formula1>"0,1,2,3,4,5,6,6,7,8,9,10,11,12,13,14,15,16,17,18,19,20,21,22,23,24,25,26,27,28,29,30,31,32,33,34,35,36,37,38,39,40,41,42,43,44,45,46,47,48,49,50,51,52,53,54,55,56,57,58,59,60,61,62,63,64,65,66,67,68,69,70,71,72,73,74,75,76,77,78,79,80,81,82,83,84,85,86,87"</formula1>
    </dataValidation>
  </dataValidations>
  <hyperlinks>
    <hyperlink ref="D5" r:id="rId1" xr:uid="{1B05DD77-2F3B-49D2-8572-84F7CFD0C901}"/>
    <hyperlink ref="D6" r:id="rId2" xr:uid="{F57C892C-755B-4A96-B770-8876328159B2}"/>
    <hyperlink ref="D7" r:id="rId3" xr:uid="{CDEB2ACA-D64F-4484-9CE5-FD9B0B671A51}"/>
    <hyperlink ref="D8" r:id="rId4" xr:uid="{BD171052-B8D8-4A0A-9720-CEC408229498}"/>
    <hyperlink ref="D9" r:id="rId5" xr:uid="{C8611154-E1E6-4A04-AB5C-0151310C8E51}"/>
    <hyperlink ref="D10" r:id="rId6" xr:uid="{1C8A28B4-FACE-48EE-9982-6CBC6E12A174}"/>
    <hyperlink ref="D11" r:id="rId7" xr:uid="{C5E9DE5D-0BA1-4355-B221-7A43FCD4DE1A}"/>
    <hyperlink ref="D12" r:id="rId8" xr:uid="{C05BB9A0-D05E-4FAC-8F1B-B3D63FF522F4}"/>
    <hyperlink ref="D13" r:id="rId9" xr:uid="{BE23AFC5-D4BC-44BE-BEAF-4B706844C7FE}"/>
    <hyperlink ref="D14" r:id="rId10" xr:uid="{26E29087-F077-4526-9007-12529CD83C25}"/>
    <hyperlink ref="D15" r:id="rId11" xr:uid="{FA344C20-1FA7-4DC9-B1F9-16EDE88015F8}"/>
    <hyperlink ref="D16" r:id="rId12" xr:uid="{FAD90EF0-2591-4621-96E6-4AC5D42B66F7}"/>
    <hyperlink ref="D17" r:id="rId13" xr:uid="{CF3AC0AB-B83A-4637-B011-4451EF656470}"/>
    <hyperlink ref="D18" r:id="rId14" xr:uid="{4A8151B8-B81D-4906-881A-41DA978F49B0}"/>
    <hyperlink ref="D19" r:id="rId15" xr:uid="{55510096-ACA4-4AB4-930E-726EC565584F}"/>
    <hyperlink ref="D20" r:id="rId16" xr:uid="{F1A5B553-8E2E-4644-89F6-4AA8589443C2}"/>
    <hyperlink ref="D21" r:id="rId17" xr:uid="{D4FF21FE-C263-487E-8285-A3F65BAAF852}"/>
    <hyperlink ref="D22" r:id="rId18" xr:uid="{0AFB3509-2191-4BA8-AE54-CA23DA8E360C}"/>
    <hyperlink ref="D23" r:id="rId19" xr:uid="{0327AECF-67EA-4625-98A1-3C445DCAEAE1}"/>
    <hyperlink ref="D24" r:id="rId20" xr:uid="{1FEC7828-3403-4772-824A-42D367DD378E}"/>
    <hyperlink ref="D25" r:id="rId21" xr:uid="{31D3190E-18B2-410B-ABE6-52447E7A3D8E}"/>
    <hyperlink ref="D26" r:id="rId22" xr:uid="{0EB3A607-84CA-41B5-AB5F-A9D9E8CED00D}"/>
    <hyperlink ref="D27" r:id="rId23" xr:uid="{95EFD82A-97C5-45A1-B0FC-337A912D7674}"/>
    <hyperlink ref="D28" r:id="rId24" xr:uid="{3B5213C9-6832-40FA-BCD9-853D1A30B66A}"/>
    <hyperlink ref="D29" r:id="rId25" xr:uid="{076BE354-6E43-4653-9FCF-27A59A3EA4D7}"/>
    <hyperlink ref="D30" r:id="rId26" xr:uid="{3BD2681E-9A28-4CFA-90D2-1E07EF7D8B60}"/>
    <hyperlink ref="D31" r:id="rId27" xr:uid="{73E2A068-C5B4-4C19-AC90-B530C5372F70}"/>
    <hyperlink ref="D32" r:id="rId28" xr:uid="{99753158-DE82-4A7B-BA10-D6D1BEE9CCBA}"/>
    <hyperlink ref="D33" r:id="rId29" xr:uid="{AADC3773-E287-4909-8E06-BA30F319303E}"/>
    <hyperlink ref="D34" r:id="rId30" xr:uid="{F6A3F442-14B5-4428-956E-4229463E83B4}"/>
    <hyperlink ref="D35" r:id="rId31" xr:uid="{1D457DCC-9AD5-4538-BE90-A9AEEE54C9AD}"/>
    <hyperlink ref="D36" r:id="rId32" xr:uid="{132FE65D-8D47-4CF2-BCB3-9BC62EF03536}"/>
    <hyperlink ref="D37" r:id="rId33" xr:uid="{9B194351-5A54-4E93-8237-3B499A2F11BF}"/>
    <hyperlink ref="D38" r:id="rId34" xr:uid="{6A972608-ADDB-4CF9-99DF-A70BD88ADE60}"/>
    <hyperlink ref="D39" r:id="rId35" xr:uid="{4975883B-CE26-407C-B6C1-061982987889}"/>
    <hyperlink ref="D40" r:id="rId36" xr:uid="{3904FDA2-BFE7-4787-BC15-1EA095914F25}"/>
    <hyperlink ref="D41" r:id="rId37" xr:uid="{C61D02E2-E787-4097-956D-B8BD5548D59E}"/>
    <hyperlink ref="D42" r:id="rId38" xr:uid="{54FA6D2D-29BE-44CA-B94B-5AAE35F69F68}"/>
    <hyperlink ref="D43" r:id="rId39" xr:uid="{1085CE3E-4ABF-4967-9190-5990DCC7A5B4}"/>
    <hyperlink ref="D44" r:id="rId40" xr:uid="{CB37BB7D-8F67-42AD-9003-A1ECD2681F9D}"/>
    <hyperlink ref="D45" r:id="rId41" xr:uid="{7B60FAA8-4B25-4F2E-9C2B-8E913C87CE7E}"/>
    <hyperlink ref="D46" r:id="rId42" xr:uid="{F820E247-22E5-4193-BBF6-0B575159D8D0}"/>
    <hyperlink ref="D47" r:id="rId43" xr:uid="{FC3B90CF-4636-4BC7-B0C4-38A3A286FE92}"/>
    <hyperlink ref="D48" r:id="rId44" xr:uid="{CCF3B5E2-6118-47AB-ACCB-4DFDC354B45E}"/>
    <hyperlink ref="D49" r:id="rId45" xr:uid="{6A4A8A97-4DFB-41F1-8A3D-9462528A4799}"/>
    <hyperlink ref="D50" r:id="rId46" xr:uid="{2F166AF9-3235-440A-BF0D-09A030B18371}"/>
    <hyperlink ref="D51" r:id="rId47" xr:uid="{87229A6F-3061-4396-9BD3-B02015E008CD}"/>
    <hyperlink ref="D52" r:id="rId48" xr:uid="{D4655E4D-52B0-46A5-A6F4-738BAF58A5F9}"/>
    <hyperlink ref="D53" r:id="rId49" xr:uid="{4F3A1A98-E80E-4801-8B4C-B8406097ED7E}"/>
    <hyperlink ref="D54" r:id="rId50" xr:uid="{D88CAB42-B5A6-4751-9229-69B5AD77C7C7}"/>
    <hyperlink ref="D55" r:id="rId51" xr:uid="{978D2C04-2EF3-4A6E-93C7-198198243503}"/>
    <hyperlink ref="D56" r:id="rId52" xr:uid="{98D576BD-4F7F-4985-B9FC-1EFECF3E9E77}"/>
    <hyperlink ref="D57" r:id="rId53" xr:uid="{43BF57E4-0AE8-47DE-9B46-A8752CA2EE22}"/>
    <hyperlink ref="D58" r:id="rId54" xr:uid="{59BB25DC-13C9-4ADE-95ED-492FA3606BEA}"/>
    <hyperlink ref="D59" r:id="rId55" xr:uid="{D95FB19B-FA79-47B3-AA2E-C54805CF2B80}"/>
    <hyperlink ref="D60" r:id="rId56" xr:uid="{023D97C9-D5D9-4951-9377-29996415E165}"/>
    <hyperlink ref="D61" r:id="rId57" xr:uid="{8887EE0F-5077-4CF3-A873-4E164BEF341F}"/>
    <hyperlink ref="D62" r:id="rId58" xr:uid="{FDE8A91F-FF82-4563-8C11-0636D9FEBA40}"/>
    <hyperlink ref="D63" r:id="rId59" xr:uid="{92D4F9F9-C424-4FDD-8EBA-64EDAFAEAC46}"/>
    <hyperlink ref="D64" r:id="rId60" xr:uid="{B709C8DD-50BE-4B23-BC9B-EB86C264C7B9}"/>
    <hyperlink ref="N3:X3" r:id="rId61" display="view" xr:uid="{A735201E-C2CE-4D37-A42B-E5B8355700A3}"/>
  </hyperlinks>
  <pageMargins left="0.7" right="0.7" top="0.75" bottom="0.75" header="0.3" footer="0.3"/>
  <drawing r:id="rId62"/>
  <legacyDrawing r:id="rId6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39994506668294322"/>
  </sheetPr>
  <dimension ref="A1:AN81"/>
  <sheetViews>
    <sheetView zoomScale="80" zoomScaleNormal="80" workbookViewId="0">
      <pane xSplit="4" ySplit="2" topLeftCell="J27" activePane="bottomRight" state="frozen"/>
      <selection pane="topRight"/>
      <selection pane="bottomLeft"/>
      <selection pane="bottomRight" activeCell="O78" sqref="O78"/>
    </sheetView>
  </sheetViews>
  <sheetFormatPr baseColWidth="10" defaultColWidth="9" defaultRowHeight="13.5" customHeight="1"/>
  <cols>
    <col min="1" max="1" width="9.6640625" customWidth="1"/>
    <col min="2" max="2" width="53" customWidth="1"/>
    <col min="3" max="3" width="8.88671875" customWidth="1"/>
    <col min="4" max="4" width="9.109375" customWidth="1"/>
    <col min="5" max="5" width="10.44140625" customWidth="1"/>
    <col min="6" max="6" width="10.5546875" customWidth="1"/>
    <col min="7" max="23" width="7" customWidth="1"/>
    <col min="24" max="27" width="9.109375" customWidth="1"/>
    <col min="28" max="28" width="16.44140625" customWidth="1"/>
    <col min="29" max="31" width="9.109375" customWidth="1"/>
    <col min="34" max="34" width="13.88671875" customWidth="1"/>
  </cols>
  <sheetData>
    <row r="1" spans="1:40" ht="25.5" customHeight="1">
      <c r="A1" s="295"/>
      <c r="B1" s="637" t="s">
        <v>16</v>
      </c>
      <c r="C1" s="296"/>
      <c r="D1" s="295"/>
      <c r="E1" s="297"/>
      <c r="F1" s="638" t="s">
        <v>475</v>
      </c>
      <c r="G1" s="638"/>
      <c r="H1" s="638"/>
      <c r="I1" s="638"/>
      <c r="J1" s="638"/>
      <c r="K1" s="638"/>
      <c r="L1" s="638"/>
      <c r="M1" s="638"/>
      <c r="N1" s="638"/>
      <c r="O1" s="638"/>
      <c r="P1" s="638"/>
      <c r="Q1" s="638"/>
      <c r="R1" s="638"/>
      <c r="S1" s="638"/>
      <c r="T1" s="638"/>
      <c r="U1" s="638"/>
      <c r="V1" s="638"/>
      <c r="W1" s="638"/>
      <c r="X1" s="48"/>
      <c r="Y1" s="298"/>
      <c r="Z1" s="298"/>
      <c r="AA1" s="298"/>
      <c r="AC1" s="38"/>
    </row>
    <row r="2" spans="1:40" ht="43.5" customHeight="1">
      <c r="A2" s="3" t="s">
        <v>73</v>
      </c>
      <c r="B2" s="637"/>
      <c r="C2" s="116" t="s">
        <v>476</v>
      </c>
      <c r="D2" s="299" t="s">
        <v>477</v>
      </c>
      <c r="E2" s="116" t="s">
        <v>79</v>
      </c>
      <c r="F2" s="300" t="s">
        <v>478</v>
      </c>
      <c r="G2" s="230" t="s">
        <v>49</v>
      </c>
      <c r="H2" s="301" t="s">
        <v>50</v>
      </c>
      <c r="I2" s="316" t="s">
        <v>51</v>
      </c>
      <c r="J2" s="231" t="s">
        <v>412</v>
      </c>
      <c r="K2" s="317" t="s">
        <v>479</v>
      </c>
      <c r="L2" s="318" t="s">
        <v>53</v>
      </c>
      <c r="M2" s="240" t="s">
        <v>413</v>
      </c>
      <c r="N2" s="319" t="s">
        <v>54</v>
      </c>
      <c r="O2" s="320" t="s">
        <v>55</v>
      </c>
      <c r="P2" s="321" t="s">
        <v>56</v>
      </c>
      <c r="Q2" s="323" t="s">
        <v>480</v>
      </c>
      <c r="R2" s="207" t="s">
        <v>58</v>
      </c>
      <c r="S2" s="208" t="s">
        <v>59</v>
      </c>
      <c r="T2" s="209" t="s">
        <v>60</v>
      </c>
      <c r="U2" s="324" t="s">
        <v>481</v>
      </c>
      <c r="V2" s="325" t="s">
        <v>482</v>
      </c>
      <c r="W2" s="326" t="s">
        <v>483</v>
      </c>
      <c r="X2" s="327" t="s">
        <v>83</v>
      </c>
      <c r="Y2" s="633" t="s">
        <v>484</v>
      </c>
      <c r="Z2" s="633"/>
      <c r="AA2" s="633"/>
      <c r="AB2" s="327" t="s">
        <v>87</v>
      </c>
      <c r="AC2" s="53" t="s">
        <v>89</v>
      </c>
      <c r="AD2" s="53" t="s">
        <v>485</v>
      </c>
      <c r="AG2" s="245"/>
      <c r="AH2" s="335" t="s">
        <v>486</v>
      </c>
    </row>
    <row r="3" spans="1:40" ht="13.5" customHeight="1">
      <c r="A3" s="302"/>
      <c r="B3" s="303" t="s">
        <v>487</v>
      </c>
      <c r="C3" s="303"/>
      <c r="D3" s="304"/>
      <c r="E3" s="304"/>
      <c r="F3" s="304"/>
      <c r="G3" s="305" t="s">
        <v>94</v>
      </c>
      <c r="H3" s="305" t="s">
        <v>94</v>
      </c>
      <c r="I3" s="305" t="s">
        <v>94</v>
      </c>
      <c r="J3" s="305"/>
      <c r="K3" s="305" t="s">
        <v>94</v>
      </c>
      <c r="L3" s="305" t="s">
        <v>94</v>
      </c>
      <c r="M3" s="305"/>
      <c r="N3" s="305" t="s">
        <v>94</v>
      </c>
      <c r="O3" s="305" t="s">
        <v>94</v>
      </c>
      <c r="P3" s="305" t="s">
        <v>94</v>
      </c>
      <c r="Q3" s="305" t="s">
        <v>94</v>
      </c>
      <c r="R3" s="305" t="s">
        <v>94</v>
      </c>
      <c r="S3" s="305" t="s">
        <v>94</v>
      </c>
      <c r="T3" s="305" t="s">
        <v>94</v>
      </c>
      <c r="U3" s="305" t="s">
        <v>94</v>
      </c>
      <c r="V3" s="305" t="s">
        <v>94</v>
      </c>
      <c r="W3" s="305" t="s">
        <v>94</v>
      </c>
      <c r="X3" s="328"/>
      <c r="Y3" s="20"/>
      <c r="Z3" s="20"/>
      <c r="AA3" s="20"/>
      <c r="AB3" s="99"/>
      <c r="AC3" s="331"/>
      <c r="AD3" s="38"/>
      <c r="AE3" s="38"/>
      <c r="AF3" s="332"/>
      <c r="AG3" s="37"/>
      <c r="AH3" s="332"/>
      <c r="AI3" s="332"/>
      <c r="AJ3" s="37"/>
      <c r="AK3" s="336"/>
      <c r="AL3" s="37"/>
      <c r="AM3" s="37"/>
      <c r="AN3" s="37"/>
    </row>
    <row r="4" spans="1:40" ht="13.5" customHeight="1">
      <c r="A4" s="306"/>
      <c r="B4" s="307" t="s">
        <v>488</v>
      </c>
      <c r="C4" s="307"/>
      <c r="D4" s="10"/>
      <c r="E4" s="10"/>
      <c r="F4" s="10"/>
      <c r="G4" s="308"/>
      <c r="H4" s="308"/>
      <c r="I4" s="308"/>
      <c r="J4" s="308"/>
      <c r="K4" s="308"/>
      <c r="L4" s="308"/>
      <c r="M4" s="308"/>
      <c r="N4" s="308"/>
      <c r="O4" s="308"/>
      <c r="P4" s="308"/>
      <c r="Q4" s="308"/>
      <c r="R4" s="329"/>
      <c r="S4" s="329"/>
      <c r="T4" s="329"/>
      <c r="U4" s="636"/>
      <c r="V4" s="636"/>
      <c r="W4" s="636"/>
      <c r="X4" s="330"/>
      <c r="Y4" s="92"/>
      <c r="Z4" s="92"/>
      <c r="AA4" s="92"/>
      <c r="AB4" s="32"/>
      <c r="AC4" s="333"/>
      <c r="AD4" s="38"/>
      <c r="AE4" s="38"/>
      <c r="AK4" s="337"/>
    </row>
    <row r="5" spans="1:40" ht="13.5" customHeight="1">
      <c r="A5" s="561">
        <v>11971</v>
      </c>
      <c r="B5" s="562" t="s">
        <v>489</v>
      </c>
      <c r="C5" s="56">
        <v>5</v>
      </c>
      <c r="D5" s="309" t="s">
        <v>94</v>
      </c>
      <c r="E5" s="17">
        <v>484.74</v>
      </c>
      <c r="F5" s="310">
        <f>SUM(G5:W5)</f>
        <v>0</v>
      </c>
      <c r="G5" s="19"/>
      <c r="H5" s="308"/>
      <c r="I5" s="634"/>
      <c r="J5" s="308"/>
      <c r="K5" s="308"/>
      <c r="L5" s="634"/>
      <c r="M5" s="308"/>
      <c r="N5" s="308"/>
      <c r="O5" s="308"/>
      <c r="P5" s="308"/>
      <c r="Q5" s="308"/>
      <c r="R5" s="308"/>
      <c r="S5" s="308"/>
      <c r="T5" s="329"/>
      <c r="U5" s="636"/>
      <c r="V5" s="636"/>
      <c r="W5" s="636"/>
      <c r="X5" s="169">
        <v>8.08</v>
      </c>
      <c r="Y5" s="92"/>
      <c r="Z5" s="92"/>
      <c r="AA5" s="92"/>
      <c r="AB5" s="214">
        <f>F5*X5</f>
        <v>0</v>
      </c>
      <c r="AC5" s="334">
        <f t="shared" ref="AC5:AC36" si="0">F5*E5</f>
        <v>0</v>
      </c>
      <c r="AD5" s="38">
        <f t="shared" ref="AD5:AD36" si="1">F5*C5</f>
        <v>0</v>
      </c>
      <c r="AE5" s="38"/>
      <c r="AH5">
        <v>21000290</v>
      </c>
      <c r="AK5" s="337"/>
    </row>
    <row r="6" spans="1:40" ht="13.5" customHeight="1">
      <c r="A6" s="561">
        <v>11972</v>
      </c>
      <c r="B6" s="562" t="s">
        <v>490</v>
      </c>
      <c r="C6" s="56">
        <v>4</v>
      </c>
      <c r="D6" s="309" t="s">
        <v>94</v>
      </c>
      <c r="E6" s="17">
        <v>363</v>
      </c>
      <c r="F6" s="310">
        <f t="shared" ref="F6:F14" si="2">SUM(G6:W6)</f>
        <v>0</v>
      </c>
      <c r="G6" s="19"/>
      <c r="H6" s="308"/>
      <c r="I6" s="634"/>
      <c r="J6" s="308"/>
      <c r="K6" s="308"/>
      <c r="L6" s="634"/>
      <c r="M6" s="308"/>
      <c r="N6" s="308"/>
      <c r="O6" s="47"/>
      <c r="P6" s="47"/>
      <c r="Q6" s="47"/>
      <c r="R6" s="47"/>
      <c r="S6" s="47"/>
      <c r="T6" s="47"/>
      <c r="U6" s="636"/>
      <c r="V6" s="636"/>
      <c r="W6" s="636"/>
      <c r="X6" s="169">
        <v>5.98</v>
      </c>
      <c r="Y6" s="92"/>
      <c r="Z6" s="92"/>
      <c r="AA6" s="92"/>
      <c r="AB6" s="214">
        <f t="shared" ref="AB6:AB14" si="3">F6*X6</f>
        <v>0</v>
      </c>
      <c r="AC6" s="334">
        <f t="shared" si="0"/>
        <v>0</v>
      </c>
      <c r="AD6" s="38">
        <f t="shared" si="1"/>
        <v>0</v>
      </c>
      <c r="AE6" s="38"/>
      <c r="AH6">
        <v>21001028</v>
      </c>
      <c r="AK6" s="337"/>
    </row>
    <row r="7" spans="1:40" ht="13.5" customHeight="1">
      <c r="A7" s="561">
        <v>11975</v>
      </c>
      <c r="B7" s="562" t="s">
        <v>491</v>
      </c>
      <c r="C7" s="56">
        <v>4</v>
      </c>
      <c r="D7" s="309" t="s">
        <v>94</v>
      </c>
      <c r="E7" s="17">
        <v>441.03</v>
      </c>
      <c r="F7" s="310">
        <f t="shared" si="2"/>
        <v>0</v>
      </c>
      <c r="G7" s="19"/>
      <c r="H7" s="308"/>
      <c r="I7" s="634"/>
      <c r="J7" s="308"/>
      <c r="K7" s="308"/>
      <c r="L7" s="634"/>
      <c r="M7" s="308"/>
      <c r="N7" s="308"/>
      <c r="O7" s="47"/>
      <c r="P7" s="47"/>
      <c r="Q7" s="47"/>
      <c r="R7" s="47"/>
      <c r="S7" s="47"/>
      <c r="T7" s="47"/>
      <c r="U7" s="636"/>
      <c r="V7" s="636"/>
      <c r="W7" s="636"/>
      <c r="X7" s="169">
        <v>7.47</v>
      </c>
      <c r="Y7" s="92"/>
      <c r="Z7" s="92"/>
      <c r="AA7" s="92"/>
      <c r="AB7" s="214">
        <f t="shared" si="3"/>
        <v>0</v>
      </c>
      <c r="AC7" s="334">
        <f t="shared" si="0"/>
        <v>0</v>
      </c>
      <c r="AD7" s="38">
        <f t="shared" si="1"/>
        <v>0</v>
      </c>
      <c r="AE7" s="38"/>
      <c r="AH7">
        <v>21001029</v>
      </c>
      <c r="AK7" s="337"/>
    </row>
    <row r="8" spans="1:40" ht="13.5" customHeight="1">
      <c r="A8" s="561">
        <v>11979</v>
      </c>
      <c r="B8" s="562" t="s">
        <v>492</v>
      </c>
      <c r="C8" s="56">
        <v>4</v>
      </c>
      <c r="D8" s="309" t="s">
        <v>94</v>
      </c>
      <c r="E8" s="17">
        <v>445.71</v>
      </c>
      <c r="F8" s="310">
        <f t="shared" si="2"/>
        <v>0</v>
      </c>
      <c r="G8" s="19"/>
      <c r="H8" s="308"/>
      <c r="I8" s="634"/>
      <c r="J8" s="308"/>
      <c r="K8" s="308"/>
      <c r="L8" s="634"/>
      <c r="M8" s="308"/>
      <c r="N8" s="308"/>
      <c r="O8" s="47"/>
      <c r="P8" s="47"/>
      <c r="Q8" s="47"/>
      <c r="R8" s="47"/>
      <c r="S8" s="47"/>
      <c r="T8" s="47"/>
      <c r="U8" s="636"/>
      <c r="V8" s="636"/>
      <c r="W8" s="636"/>
      <c r="X8" s="169">
        <v>7.56</v>
      </c>
      <c r="Y8" s="92"/>
      <c r="Z8" s="92"/>
      <c r="AA8" s="92"/>
      <c r="AB8" s="214">
        <f t="shared" si="3"/>
        <v>0</v>
      </c>
      <c r="AC8" s="334">
        <f t="shared" si="0"/>
        <v>0</v>
      </c>
      <c r="AD8" s="38">
        <f t="shared" si="1"/>
        <v>0</v>
      </c>
      <c r="AE8" s="38"/>
      <c r="AH8">
        <v>21001030</v>
      </c>
      <c r="AK8" s="337"/>
    </row>
    <row r="9" spans="1:40" ht="13.5" customHeight="1">
      <c r="A9" s="561">
        <v>11980</v>
      </c>
      <c r="B9" s="562" t="s">
        <v>493</v>
      </c>
      <c r="C9" s="56">
        <v>5</v>
      </c>
      <c r="D9" s="309" t="s">
        <v>94</v>
      </c>
      <c r="E9" s="17">
        <v>640.62</v>
      </c>
      <c r="F9" s="310">
        <f t="shared" si="2"/>
        <v>0</v>
      </c>
      <c r="G9" s="19"/>
      <c r="H9" s="308"/>
      <c r="I9" s="634"/>
      <c r="J9" s="308"/>
      <c r="K9" s="308"/>
      <c r="L9" s="634"/>
      <c r="M9" s="308"/>
      <c r="N9" s="308"/>
      <c r="O9" s="47"/>
      <c r="P9" s="47"/>
      <c r="Q9" s="47"/>
      <c r="R9" s="47"/>
      <c r="S9" s="47"/>
      <c r="T9" s="47"/>
      <c r="U9" s="636"/>
      <c r="V9" s="636"/>
      <c r="W9" s="636"/>
      <c r="X9" s="169">
        <v>11.07</v>
      </c>
      <c r="Y9" s="92"/>
      <c r="Z9" s="92"/>
      <c r="AA9" s="92"/>
      <c r="AB9" s="214">
        <f t="shared" si="3"/>
        <v>0</v>
      </c>
      <c r="AC9" s="334">
        <f t="shared" si="0"/>
        <v>0</v>
      </c>
      <c r="AD9" s="38">
        <f t="shared" si="1"/>
        <v>0</v>
      </c>
      <c r="AE9" s="38"/>
      <c r="AH9">
        <v>21000291</v>
      </c>
      <c r="AK9" s="337"/>
    </row>
    <row r="10" spans="1:40" ht="13.5" customHeight="1">
      <c r="A10" s="561">
        <v>11982</v>
      </c>
      <c r="B10" s="562" t="s">
        <v>494</v>
      </c>
      <c r="C10" s="56">
        <v>5</v>
      </c>
      <c r="D10" s="309" t="s">
        <v>94</v>
      </c>
      <c r="E10" s="17">
        <v>683.13</v>
      </c>
      <c r="F10" s="310">
        <f t="shared" si="2"/>
        <v>0</v>
      </c>
      <c r="G10" s="19"/>
      <c r="H10" s="308"/>
      <c r="I10" s="634"/>
      <c r="J10" s="308"/>
      <c r="K10" s="308"/>
      <c r="L10" s="634"/>
      <c r="M10" s="308"/>
      <c r="N10" s="308"/>
      <c r="O10" s="47"/>
      <c r="P10" s="47"/>
      <c r="Q10" s="47"/>
      <c r="R10" s="47"/>
      <c r="S10" s="47"/>
      <c r="T10" s="47"/>
      <c r="U10" s="636"/>
      <c r="V10" s="636"/>
      <c r="W10" s="636"/>
      <c r="X10" s="169">
        <v>11.88</v>
      </c>
      <c r="Y10" s="92"/>
      <c r="Z10" s="92"/>
      <c r="AA10" s="92"/>
      <c r="AB10" s="214">
        <f t="shared" si="3"/>
        <v>0</v>
      </c>
      <c r="AC10" s="334">
        <f t="shared" si="0"/>
        <v>0</v>
      </c>
      <c r="AD10" s="38">
        <f t="shared" si="1"/>
        <v>0</v>
      </c>
      <c r="AE10" s="38"/>
      <c r="AH10">
        <v>21000292</v>
      </c>
      <c r="AK10" s="337"/>
    </row>
    <row r="11" spans="1:40" ht="13.5" customHeight="1">
      <c r="A11" s="561">
        <v>11983</v>
      </c>
      <c r="B11" s="562" t="s">
        <v>495</v>
      </c>
      <c r="C11" s="56">
        <v>5</v>
      </c>
      <c r="D11" s="309" t="s">
        <v>94</v>
      </c>
      <c r="E11" s="17">
        <v>781.2</v>
      </c>
      <c r="F11" s="310">
        <f t="shared" si="2"/>
        <v>0</v>
      </c>
      <c r="G11" s="19"/>
      <c r="H11" s="308"/>
      <c r="I11" s="634"/>
      <c r="J11" s="308"/>
      <c r="K11" s="308"/>
      <c r="L11" s="634"/>
      <c r="M11" s="308"/>
      <c r="N11" s="308"/>
      <c r="O11" s="308"/>
      <c r="P11" s="308"/>
      <c r="Q11" s="308"/>
      <c r="R11" s="308"/>
      <c r="S11" s="308"/>
      <c r="T11" s="329"/>
      <c r="U11" s="636"/>
      <c r="V11" s="636"/>
      <c r="W11" s="636"/>
      <c r="X11" s="169">
        <v>13.76</v>
      </c>
      <c r="Y11" s="92"/>
      <c r="Z11" s="92"/>
      <c r="AA11" s="92"/>
      <c r="AB11" s="214">
        <f t="shared" si="3"/>
        <v>0</v>
      </c>
      <c r="AC11" s="334">
        <f t="shared" si="0"/>
        <v>0</v>
      </c>
      <c r="AD11" s="38">
        <f t="shared" si="1"/>
        <v>0</v>
      </c>
      <c r="AE11" s="38"/>
      <c r="AH11">
        <v>21001031</v>
      </c>
      <c r="AK11" s="337"/>
    </row>
    <row r="12" spans="1:40" ht="13.5" customHeight="1">
      <c r="A12" s="561">
        <v>11989</v>
      </c>
      <c r="B12" s="562" t="s">
        <v>496</v>
      </c>
      <c r="C12" s="56">
        <v>4</v>
      </c>
      <c r="D12" s="309" t="s">
        <v>94</v>
      </c>
      <c r="E12" s="17">
        <v>446.43</v>
      </c>
      <c r="F12" s="310">
        <f t="shared" si="2"/>
        <v>0</v>
      </c>
      <c r="G12" s="19"/>
      <c r="H12" s="308"/>
      <c r="I12" s="634"/>
      <c r="J12" s="308"/>
      <c r="K12" s="308"/>
      <c r="L12" s="634"/>
      <c r="M12" s="308"/>
      <c r="N12" s="308"/>
      <c r="O12" s="308"/>
      <c r="P12" s="308"/>
      <c r="Q12" s="308"/>
      <c r="R12" s="308"/>
      <c r="S12" s="308"/>
      <c r="T12" s="329"/>
      <c r="U12" s="636"/>
      <c r="V12" s="636"/>
      <c r="W12" s="636"/>
      <c r="X12" s="169">
        <v>8.16</v>
      </c>
      <c r="Y12" s="92"/>
      <c r="Z12" s="92"/>
      <c r="AA12" s="92"/>
      <c r="AB12" s="214">
        <f t="shared" si="3"/>
        <v>0</v>
      </c>
      <c r="AC12" s="334">
        <f t="shared" si="0"/>
        <v>0</v>
      </c>
      <c r="AD12" s="38">
        <f t="shared" si="1"/>
        <v>0</v>
      </c>
      <c r="AE12" s="38"/>
      <c r="AH12">
        <v>21001033</v>
      </c>
      <c r="AK12" s="337"/>
    </row>
    <row r="13" spans="1:40" ht="13.5" customHeight="1">
      <c r="A13" s="561">
        <v>11990</v>
      </c>
      <c r="B13" s="562" t="s">
        <v>497</v>
      </c>
      <c r="C13" s="56">
        <v>4</v>
      </c>
      <c r="D13" s="309" t="s">
        <v>94</v>
      </c>
      <c r="E13" s="17">
        <v>446.43</v>
      </c>
      <c r="F13" s="310">
        <f t="shared" si="2"/>
        <v>0</v>
      </c>
      <c r="G13" s="19"/>
      <c r="H13" s="308"/>
      <c r="I13" s="634"/>
      <c r="J13" s="308"/>
      <c r="K13" s="308"/>
      <c r="L13" s="634"/>
      <c r="M13" s="308"/>
      <c r="N13" s="308"/>
      <c r="O13" s="308"/>
      <c r="P13" s="308"/>
      <c r="Q13" s="308"/>
      <c r="R13" s="308"/>
      <c r="S13" s="308"/>
      <c r="T13" s="329"/>
      <c r="U13" s="636"/>
      <c r="V13" s="636"/>
      <c r="W13" s="636"/>
      <c r="X13" s="169">
        <v>7.58</v>
      </c>
      <c r="Y13" s="92"/>
      <c r="Z13" s="92"/>
      <c r="AA13" s="92"/>
      <c r="AB13" s="214">
        <f t="shared" si="3"/>
        <v>0</v>
      </c>
      <c r="AC13" s="334">
        <f t="shared" si="0"/>
        <v>0</v>
      </c>
      <c r="AD13" s="38">
        <f t="shared" si="1"/>
        <v>0</v>
      </c>
      <c r="AE13" s="38"/>
      <c r="AH13">
        <v>21001032</v>
      </c>
      <c r="AK13" s="337"/>
    </row>
    <row r="14" spans="1:40" ht="13.5" customHeight="1">
      <c r="A14" s="561">
        <v>11991</v>
      </c>
      <c r="B14" s="562" t="s">
        <v>498</v>
      </c>
      <c r="C14" s="56">
        <v>4</v>
      </c>
      <c r="D14" s="311" t="s">
        <v>110</v>
      </c>
      <c r="E14" s="17">
        <v>427.95</v>
      </c>
      <c r="F14" s="310">
        <f t="shared" si="2"/>
        <v>0</v>
      </c>
      <c r="G14" s="19"/>
      <c r="H14" s="308"/>
      <c r="I14" s="634"/>
      <c r="J14" s="308"/>
      <c r="K14" s="308"/>
      <c r="L14" s="634"/>
      <c r="M14" s="308"/>
      <c r="N14" s="308"/>
      <c r="O14" s="308"/>
      <c r="P14" s="308"/>
      <c r="Q14" s="308"/>
      <c r="R14" s="308"/>
      <c r="S14" s="308"/>
      <c r="T14" s="329"/>
      <c r="U14" s="636"/>
      <c r="V14" s="636"/>
      <c r="W14" s="636"/>
      <c r="X14" s="169">
        <v>7.22</v>
      </c>
      <c r="Y14" s="92"/>
      <c r="Z14" s="92"/>
      <c r="AA14" s="92"/>
      <c r="AB14" s="214">
        <f t="shared" si="3"/>
        <v>0</v>
      </c>
      <c r="AC14" s="334">
        <f t="shared" si="0"/>
        <v>0</v>
      </c>
      <c r="AD14" s="38">
        <f t="shared" si="1"/>
        <v>0</v>
      </c>
      <c r="AE14" s="38"/>
      <c r="AH14">
        <v>21001034</v>
      </c>
      <c r="AK14" s="337"/>
    </row>
    <row r="15" spans="1:40" ht="13.5" customHeight="1">
      <c r="A15" s="306"/>
      <c r="B15" s="307" t="s">
        <v>499</v>
      </c>
      <c r="C15" s="307"/>
      <c r="D15" s="10"/>
      <c r="E15" s="10"/>
      <c r="F15" s="10"/>
      <c r="G15" s="308"/>
      <c r="H15" s="308"/>
      <c r="I15" s="322"/>
      <c r="J15" s="308"/>
      <c r="K15" s="308"/>
      <c r="L15" s="322"/>
      <c r="M15" s="308"/>
      <c r="N15" s="308"/>
      <c r="O15" s="56"/>
      <c r="P15" s="308"/>
      <c r="Q15" s="308"/>
      <c r="R15" s="308"/>
      <c r="S15" s="308"/>
      <c r="T15" s="329"/>
      <c r="U15" s="56"/>
      <c r="V15" s="56"/>
      <c r="W15" s="56"/>
      <c r="X15" s="330"/>
      <c r="Y15" s="92"/>
      <c r="Z15" s="92"/>
      <c r="AA15" s="92"/>
      <c r="AB15" s="32"/>
      <c r="AC15" s="334">
        <f t="shared" si="0"/>
        <v>0</v>
      </c>
      <c r="AD15" s="38">
        <f t="shared" si="1"/>
        <v>0</v>
      </c>
      <c r="AE15" s="38"/>
      <c r="AK15" s="337"/>
    </row>
    <row r="16" spans="1:40" ht="13.5" customHeight="1">
      <c r="A16" s="563">
        <v>11903</v>
      </c>
      <c r="B16" s="549" t="s">
        <v>500</v>
      </c>
      <c r="C16" s="56">
        <v>1</v>
      </c>
      <c r="D16" s="309" t="s">
        <v>94</v>
      </c>
      <c r="E16" s="17">
        <v>315.57</v>
      </c>
      <c r="F16" s="310">
        <f t="shared" ref="F16:F27" si="4">SUM(G16:W16)</f>
        <v>0</v>
      </c>
      <c r="G16" s="19"/>
      <c r="H16" s="308"/>
      <c r="I16" s="634"/>
      <c r="J16" s="308"/>
      <c r="K16" s="308"/>
      <c r="L16" s="634"/>
      <c r="M16" s="308"/>
      <c r="N16" s="308"/>
      <c r="O16" s="308"/>
      <c r="P16" s="308"/>
      <c r="Q16" s="308"/>
      <c r="R16" s="308"/>
      <c r="S16" s="308"/>
      <c r="T16" s="329"/>
      <c r="U16" s="636"/>
      <c r="V16" s="636"/>
      <c r="W16" s="636"/>
      <c r="X16" s="169">
        <v>6.133</v>
      </c>
      <c r="Y16" s="92"/>
      <c r="Z16" s="92"/>
      <c r="AA16" s="92"/>
      <c r="AB16" s="214">
        <f t="shared" ref="AB16:AB27" si="5">F16*X16</f>
        <v>0</v>
      </c>
      <c r="AC16" s="334">
        <f t="shared" si="0"/>
        <v>0</v>
      </c>
      <c r="AD16" s="38">
        <f t="shared" si="1"/>
        <v>0</v>
      </c>
      <c r="AE16" s="38"/>
      <c r="AH16" s="37">
        <v>21000293</v>
      </c>
      <c r="AK16" s="337"/>
    </row>
    <row r="17" spans="1:40" ht="13.5" customHeight="1">
      <c r="A17" s="563">
        <v>11904</v>
      </c>
      <c r="B17" s="549" t="s">
        <v>501</v>
      </c>
      <c r="C17" s="56">
        <v>1</v>
      </c>
      <c r="D17" s="309" t="s">
        <v>94</v>
      </c>
      <c r="E17" s="17">
        <v>250.62</v>
      </c>
      <c r="F17" s="310">
        <f t="shared" si="4"/>
        <v>0</v>
      </c>
      <c r="G17" s="19"/>
      <c r="H17" s="308"/>
      <c r="I17" s="634"/>
      <c r="J17" s="308"/>
      <c r="K17" s="308"/>
      <c r="L17" s="634"/>
      <c r="M17" s="308"/>
      <c r="N17" s="308"/>
      <c r="O17" s="308"/>
      <c r="P17" s="308"/>
      <c r="Q17" s="308"/>
      <c r="R17" s="308"/>
      <c r="S17" s="308"/>
      <c r="T17" s="329"/>
      <c r="U17" s="636"/>
      <c r="V17" s="636"/>
      <c r="W17" s="636"/>
      <c r="X17" s="169">
        <v>4.931</v>
      </c>
      <c r="Y17" s="92"/>
      <c r="Z17" s="92"/>
      <c r="AA17" s="92"/>
      <c r="AB17" s="214">
        <f t="shared" si="5"/>
        <v>0</v>
      </c>
      <c r="AC17" s="334">
        <f t="shared" si="0"/>
        <v>0</v>
      </c>
      <c r="AD17" s="38">
        <f t="shared" si="1"/>
        <v>0</v>
      </c>
      <c r="AE17" s="38"/>
      <c r="AH17" s="37">
        <v>21000294</v>
      </c>
      <c r="AK17" s="337"/>
    </row>
    <row r="18" spans="1:40" ht="13.5" customHeight="1">
      <c r="A18" s="563">
        <v>11905</v>
      </c>
      <c r="B18" s="549" t="s">
        <v>502</v>
      </c>
      <c r="C18" s="56">
        <v>1</v>
      </c>
      <c r="D18" s="309" t="s">
        <v>94</v>
      </c>
      <c r="E18" s="17">
        <v>246.63</v>
      </c>
      <c r="F18" s="310">
        <f t="shared" si="4"/>
        <v>0</v>
      </c>
      <c r="G18" s="19"/>
      <c r="H18" s="308"/>
      <c r="I18" s="634"/>
      <c r="J18" s="308"/>
      <c r="K18" s="308"/>
      <c r="L18" s="634"/>
      <c r="M18" s="308"/>
      <c r="N18" s="308"/>
      <c r="O18" s="308"/>
      <c r="P18" s="308"/>
      <c r="Q18" s="308"/>
      <c r="R18" s="308"/>
      <c r="S18" s="308"/>
      <c r="T18" s="329"/>
      <c r="U18" s="636"/>
      <c r="V18" s="636"/>
      <c r="W18" s="636"/>
      <c r="X18" s="169">
        <v>4.8570000000000002</v>
      </c>
      <c r="Y18" s="92"/>
      <c r="Z18" s="92"/>
      <c r="AA18" s="92"/>
      <c r="AB18" s="214">
        <f t="shared" si="5"/>
        <v>0</v>
      </c>
      <c r="AC18" s="334">
        <f t="shared" si="0"/>
        <v>0</v>
      </c>
      <c r="AD18" s="38">
        <f t="shared" si="1"/>
        <v>0</v>
      </c>
      <c r="AE18" s="38"/>
      <c r="AH18" s="37">
        <v>21000295</v>
      </c>
      <c r="AK18" s="337"/>
    </row>
    <row r="19" spans="1:40" ht="13.5" customHeight="1">
      <c r="A19" s="563">
        <v>11906</v>
      </c>
      <c r="B19" s="549" t="s">
        <v>503</v>
      </c>
      <c r="C19" s="56">
        <v>1</v>
      </c>
      <c r="D19" s="309" t="s">
        <v>94</v>
      </c>
      <c r="E19" s="17">
        <v>195.27</v>
      </c>
      <c r="F19" s="310">
        <f t="shared" si="4"/>
        <v>0</v>
      </c>
      <c r="G19" s="19"/>
      <c r="H19" s="308"/>
      <c r="I19" s="634"/>
      <c r="J19" s="308"/>
      <c r="K19" s="308"/>
      <c r="L19" s="634"/>
      <c r="M19" s="308"/>
      <c r="N19" s="308"/>
      <c r="O19" s="308"/>
      <c r="P19" s="308"/>
      <c r="Q19" s="308"/>
      <c r="R19" s="308"/>
      <c r="S19" s="308"/>
      <c r="T19" s="329"/>
      <c r="U19" s="636"/>
      <c r="V19" s="636"/>
      <c r="W19" s="636"/>
      <c r="X19" s="169">
        <v>3.9060000000000001</v>
      </c>
      <c r="Y19" s="92"/>
      <c r="Z19" s="92"/>
      <c r="AA19" s="92"/>
      <c r="AB19" s="214">
        <f t="shared" si="5"/>
        <v>0</v>
      </c>
      <c r="AC19" s="334">
        <f t="shared" si="0"/>
        <v>0</v>
      </c>
      <c r="AD19" s="38">
        <f t="shared" si="1"/>
        <v>0</v>
      </c>
      <c r="AE19" s="38"/>
      <c r="AH19" s="37">
        <v>21000296</v>
      </c>
      <c r="AK19" s="337"/>
    </row>
    <row r="20" spans="1:40" ht="13.5" customHeight="1">
      <c r="A20" s="563">
        <v>11907</v>
      </c>
      <c r="B20" s="549" t="s">
        <v>504</v>
      </c>
      <c r="C20" s="56">
        <v>1</v>
      </c>
      <c r="D20" s="309" t="s">
        <v>94</v>
      </c>
      <c r="E20" s="17">
        <v>177.33</v>
      </c>
      <c r="F20" s="310">
        <f t="shared" si="4"/>
        <v>0</v>
      </c>
      <c r="G20" s="19"/>
      <c r="H20" s="308"/>
      <c r="I20" s="634"/>
      <c r="J20" s="308"/>
      <c r="K20" s="308"/>
      <c r="L20" s="634"/>
      <c r="M20" s="308"/>
      <c r="N20" s="308"/>
      <c r="O20" s="308"/>
      <c r="P20" s="308"/>
      <c r="Q20" s="308"/>
      <c r="R20" s="308"/>
      <c r="S20" s="308"/>
      <c r="T20" s="329"/>
      <c r="U20" s="636"/>
      <c r="V20" s="636"/>
      <c r="W20" s="636"/>
      <c r="X20" s="169">
        <v>3.5739999999999998</v>
      </c>
      <c r="Y20" s="92"/>
      <c r="Z20" s="92"/>
      <c r="AA20" s="92"/>
      <c r="AB20" s="214">
        <f t="shared" si="5"/>
        <v>0</v>
      </c>
      <c r="AC20" s="334">
        <f t="shared" si="0"/>
        <v>0</v>
      </c>
      <c r="AD20" s="38">
        <f t="shared" si="1"/>
        <v>0</v>
      </c>
      <c r="AE20" s="38"/>
      <c r="AH20" s="37">
        <v>21000297</v>
      </c>
      <c r="AK20" s="337"/>
    </row>
    <row r="21" spans="1:40" ht="13.5" customHeight="1">
      <c r="A21" s="563">
        <v>11908</v>
      </c>
      <c r="B21" s="549" t="s">
        <v>505</v>
      </c>
      <c r="C21" s="56">
        <v>1</v>
      </c>
      <c r="D21" s="309" t="s">
        <v>94</v>
      </c>
      <c r="E21" s="17">
        <v>204.12</v>
      </c>
      <c r="F21" s="310">
        <f t="shared" si="4"/>
        <v>0</v>
      </c>
      <c r="G21" s="19"/>
      <c r="H21" s="308"/>
      <c r="I21" s="634"/>
      <c r="J21" s="308"/>
      <c r="K21" s="308"/>
      <c r="L21" s="634"/>
      <c r="M21" s="308"/>
      <c r="N21" s="308"/>
      <c r="O21" s="308"/>
      <c r="P21" s="308"/>
      <c r="Q21" s="308"/>
      <c r="R21" s="315"/>
      <c r="S21" s="315"/>
      <c r="T21" s="315"/>
      <c r="U21" s="636"/>
      <c r="V21" s="636"/>
      <c r="W21" s="636"/>
      <c r="X21" s="169">
        <v>4.07</v>
      </c>
      <c r="Y21" s="92"/>
      <c r="Z21" s="92"/>
      <c r="AA21" s="92"/>
      <c r="AB21" s="214">
        <f t="shared" si="5"/>
        <v>0</v>
      </c>
      <c r="AC21" s="334">
        <f t="shared" si="0"/>
        <v>0</v>
      </c>
      <c r="AD21" s="38">
        <f t="shared" si="1"/>
        <v>0</v>
      </c>
      <c r="AE21" s="38"/>
      <c r="AH21" s="37">
        <v>21000298</v>
      </c>
      <c r="AK21" s="337"/>
    </row>
    <row r="22" spans="1:40" ht="13.5" customHeight="1">
      <c r="A22" s="563">
        <v>11909</v>
      </c>
      <c r="B22" s="549" t="s">
        <v>506</v>
      </c>
      <c r="C22" s="56">
        <v>1</v>
      </c>
      <c r="D22" s="309" t="s">
        <v>94</v>
      </c>
      <c r="E22" s="17">
        <v>252.15</v>
      </c>
      <c r="F22" s="310">
        <f t="shared" si="4"/>
        <v>0</v>
      </c>
      <c r="G22" s="19"/>
      <c r="H22" s="308"/>
      <c r="I22" s="634"/>
      <c r="J22" s="308"/>
      <c r="K22" s="308"/>
      <c r="L22" s="634"/>
      <c r="M22" s="308"/>
      <c r="N22" s="308"/>
      <c r="O22" s="308"/>
      <c r="P22" s="308"/>
      <c r="Q22" s="308"/>
      <c r="R22" s="315"/>
      <c r="S22" s="315"/>
      <c r="T22" s="315"/>
      <c r="U22" s="636"/>
      <c r="V22" s="636"/>
      <c r="W22" s="636"/>
      <c r="X22" s="169">
        <v>4.9589999999999996</v>
      </c>
      <c r="Y22" s="92"/>
      <c r="Z22" s="92"/>
      <c r="AA22" s="92"/>
      <c r="AB22" s="214">
        <f t="shared" si="5"/>
        <v>0</v>
      </c>
      <c r="AC22" s="334">
        <f t="shared" si="0"/>
        <v>0</v>
      </c>
      <c r="AD22" s="38">
        <f t="shared" si="1"/>
        <v>0</v>
      </c>
      <c r="AE22" s="38"/>
      <c r="AH22" s="37">
        <v>21000299</v>
      </c>
      <c r="AK22" s="337"/>
    </row>
    <row r="23" spans="1:40" ht="13.5" customHeight="1">
      <c r="A23" s="563">
        <v>11911</v>
      </c>
      <c r="B23" s="549" t="s">
        <v>507</v>
      </c>
      <c r="C23" s="56">
        <v>1</v>
      </c>
      <c r="D23" s="309" t="s">
        <v>94</v>
      </c>
      <c r="E23" s="17">
        <v>130.19999999999999</v>
      </c>
      <c r="F23" s="310">
        <f t="shared" si="4"/>
        <v>0</v>
      </c>
      <c r="G23" s="19"/>
      <c r="H23" s="308"/>
      <c r="I23" s="634"/>
      <c r="J23" s="308"/>
      <c r="K23" s="308"/>
      <c r="L23" s="634"/>
      <c r="M23" s="308"/>
      <c r="N23" s="308"/>
      <c r="O23" s="308"/>
      <c r="P23" s="308"/>
      <c r="Q23" s="308"/>
      <c r="R23" s="315"/>
      <c r="S23" s="315"/>
      <c r="T23" s="315"/>
      <c r="U23" s="636"/>
      <c r="V23" s="636"/>
      <c r="W23" s="636"/>
      <c r="X23" s="169">
        <v>2.702</v>
      </c>
      <c r="Y23" s="92"/>
      <c r="Z23" s="92"/>
      <c r="AA23" s="92"/>
      <c r="AB23" s="214">
        <f t="shared" si="5"/>
        <v>0</v>
      </c>
      <c r="AC23" s="334">
        <f t="shared" si="0"/>
        <v>0</v>
      </c>
      <c r="AD23" s="38">
        <f t="shared" si="1"/>
        <v>0</v>
      </c>
      <c r="AE23" s="38"/>
      <c r="AH23" s="37">
        <v>21000300</v>
      </c>
      <c r="AK23" s="337"/>
    </row>
    <row r="24" spans="1:40" ht="13.5" customHeight="1">
      <c r="A24" s="563">
        <v>11912</v>
      </c>
      <c r="B24" s="549" t="s">
        <v>508</v>
      </c>
      <c r="C24" s="56">
        <v>1</v>
      </c>
      <c r="D24" s="309" t="s">
        <v>94</v>
      </c>
      <c r="E24" s="17">
        <v>242.31</v>
      </c>
      <c r="F24" s="310">
        <f t="shared" si="4"/>
        <v>0</v>
      </c>
      <c r="G24" s="19"/>
      <c r="H24" s="308"/>
      <c r="I24" s="634"/>
      <c r="J24" s="308"/>
      <c r="K24" s="308"/>
      <c r="L24" s="634"/>
      <c r="M24" s="308"/>
      <c r="N24" s="308"/>
      <c r="O24" s="308"/>
      <c r="P24" s="308"/>
      <c r="Q24" s="308"/>
      <c r="R24" s="315"/>
      <c r="S24" s="315"/>
      <c r="T24" s="315"/>
      <c r="U24" s="636"/>
      <c r="V24" s="636"/>
      <c r="W24" s="636"/>
      <c r="X24" s="169">
        <v>4.7770000000000001</v>
      </c>
      <c r="Y24" s="92"/>
      <c r="Z24" s="92"/>
      <c r="AA24" s="92"/>
      <c r="AB24" s="214">
        <f t="shared" si="5"/>
        <v>0</v>
      </c>
      <c r="AC24" s="334">
        <f t="shared" si="0"/>
        <v>0</v>
      </c>
      <c r="AD24" s="38">
        <f t="shared" si="1"/>
        <v>0</v>
      </c>
      <c r="AE24" s="38"/>
      <c r="AH24" s="37">
        <v>21000301</v>
      </c>
      <c r="AK24" s="337"/>
    </row>
    <row r="25" spans="1:40" ht="13.5" customHeight="1">
      <c r="A25" s="563">
        <v>11913</v>
      </c>
      <c r="B25" s="549" t="s">
        <v>509</v>
      </c>
      <c r="C25" s="56">
        <v>1</v>
      </c>
      <c r="D25" s="309" t="s">
        <v>94</v>
      </c>
      <c r="E25" s="17">
        <v>127.74</v>
      </c>
      <c r="F25" s="310">
        <f t="shared" si="4"/>
        <v>0</v>
      </c>
      <c r="G25" s="19"/>
      <c r="H25" s="308"/>
      <c r="I25" s="634"/>
      <c r="J25" s="308"/>
      <c r="K25" s="308"/>
      <c r="L25" s="634"/>
      <c r="M25" s="308"/>
      <c r="N25" s="308"/>
      <c r="O25" s="308"/>
      <c r="P25" s="308"/>
      <c r="Q25" s="308"/>
      <c r="R25" s="315"/>
      <c r="S25" s="315"/>
      <c r="T25" s="315"/>
      <c r="U25" s="636"/>
      <c r="V25" s="636"/>
      <c r="W25" s="636"/>
      <c r="X25" s="169">
        <v>2.6560000000000001</v>
      </c>
      <c r="Y25" s="92"/>
      <c r="Z25" s="92"/>
      <c r="AA25" s="92"/>
      <c r="AB25" s="214">
        <f t="shared" si="5"/>
        <v>0</v>
      </c>
      <c r="AC25" s="334">
        <f t="shared" si="0"/>
        <v>0</v>
      </c>
      <c r="AD25" s="38">
        <f t="shared" si="1"/>
        <v>0</v>
      </c>
      <c r="AE25" s="38"/>
      <c r="AH25" s="37">
        <v>21000302</v>
      </c>
      <c r="AK25" s="337"/>
    </row>
    <row r="26" spans="1:40" ht="13.5" customHeight="1">
      <c r="A26" s="563">
        <v>11914</v>
      </c>
      <c r="B26" s="564" t="s">
        <v>510</v>
      </c>
      <c r="C26" s="56">
        <v>1</v>
      </c>
      <c r="D26" s="309" t="s">
        <v>94</v>
      </c>
      <c r="E26" s="17">
        <v>195.27</v>
      </c>
      <c r="F26" s="310">
        <f t="shared" si="4"/>
        <v>0</v>
      </c>
      <c r="G26" s="19"/>
      <c r="H26" s="308"/>
      <c r="I26" s="634"/>
      <c r="J26" s="308"/>
      <c r="K26" s="308"/>
      <c r="L26" s="634"/>
      <c r="M26" s="308"/>
      <c r="N26" s="308"/>
      <c r="O26" s="308"/>
      <c r="P26" s="308"/>
      <c r="Q26" s="308"/>
      <c r="R26" s="315"/>
      <c r="S26" s="315"/>
      <c r="T26" s="315"/>
      <c r="U26" s="636"/>
      <c r="V26" s="636"/>
      <c r="W26" s="636"/>
      <c r="X26" s="169">
        <v>3.9060000000000001</v>
      </c>
      <c r="Y26" s="92"/>
      <c r="Z26" s="92"/>
      <c r="AA26" s="92"/>
      <c r="AB26" s="214">
        <f t="shared" si="5"/>
        <v>0</v>
      </c>
      <c r="AC26" s="334">
        <f t="shared" si="0"/>
        <v>0</v>
      </c>
      <c r="AD26" s="38">
        <f t="shared" si="1"/>
        <v>0</v>
      </c>
      <c r="AE26" s="38"/>
      <c r="AH26" s="37">
        <v>21000303</v>
      </c>
      <c r="AK26" s="337"/>
    </row>
    <row r="27" spans="1:40" ht="13.5" customHeight="1">
      <c r="A27" s="563">
        <v>11915</v>
      </c>
      <c r="B27" s="564" t="s">
        <v>511</v>
      </c>
      <c r="C27" s="56">
        <v>1</v>
      </c>
      <c r="D27" s="309" t="s">
        <v>94</v>
      </c>
      <c r="E27" s="17">
        <v>195.75</v>
      </c>
      <c r="F27" s="310">
        <f t="shared" si="4"/>
        <v>0</v>
      </c>
      <c r="G27" s="19"/>
      <c r="H27" s="308"/>
      <c r="I27" s="634"/>
      <c r="J27" s="308"/>
      <c r="K27" s="308"/>
      <c r="L27" s="634"/>
      <c r="M27" s="308"/>
      <c r="N27" s="308"/>
      <c r="O27" s="308"/>
      <c r="P27" s="308"/>
      <c r="Q27" s="308"/>
      <c r="R27" s="315"/>
      <c r="S27" s="315"/>
      <c r="T27" s="315"/>
      <c r="U27" s="636"/>
      <c r="V27" s="636"/>
      <c r="W27" s="636"/>
      <c r="X27" s="169">
        <v>3.915</v>
      </c>
      <c r="Y27" s="92"/>
      <c r="Z27" s="92"/>
      <c r="AA27" s="92"/>
      <c r="AB27" s="214">
        <f t="shared" si="5"/>
        <v>0</v>
      </c>
      <c r="AC27" s="334">
        <f t="shared" si="0"/>
        <v>0</v>
      </c>
      <c r="AD27" s="38">
        <f t="shared" si="1"/>
        <v>0</v>
      </c>
      <c r="AE27" s="38"/>
      <c r="AH27" s="37">
        <v>21000304</v>
      </c>
      <c r="AK27" s="337"/>
    </row>
    <row r="28" spans="1:40" ht="22.5" customHeight="1">
      <c r="A28" s="312"/>
      <c r="B28" s="307" t="s">
        <v>512</v>
      </c>
      <c r="C28" s="307"/>
      <c r="D28" s="10"/>
      <c r="E28" s="29"/>
      <c r="F28" s="10"/>
      <c r="G28" s="313"/>
      <c r="H28" s="314"/>
      <c r="I28" s="313"/>
      <c r="J28" s="313"/>
      <c r="K28" s="313"/>
      <c r="L28" s="313"/>
      <c r="M28" s="313"/>
      <c r="N28" s="313"/>
      <c r="O28" s="313"/>
      <c r="P28" s="314"/>
      <c r="Q28" s="313"/>
      <c r="R28" s="315"/>
      <c r="S28" s="315"/>
      <c r="T28" s="315"/>
      <c r="U28" s="313"/>
      <c r="V28" s="313"/>
      <c r="W28" s="313"/>
      <c r="X28" s="168"/>
      <c r="Y28" s="20"/>
      <c r="Z28" s="20"/>
      <c r="AA28" s="20"/>
      <c r="AB28" s="32"/>
      <c r="AC28" s="334">
        <f t="shared" si="0"/>
        <v>0</v>
      </c>
      <c r="AD28" s="38">
        <f t="shared" si="1"/>
        <v>0</v>
      </c>
      <c r="AE28" s="37"/>
      <c r="AF28" s="37"/>
      <c r="AG28" s="37"/>
      <c r="AH28" s="37"/>
      <c r="AI28" s="37"/>
      <c r="AJ28" s="37"/>
      <c r="AK28" s="37"/>
      <c r="AL28" s="37"/>
      <c r="AM28" s="37"/>
      <c r="AN28" s="37"/>
    </row>
    <row r="29" spans="1:40" ht="13.5" customHeight="1">
      <c r="A29" s="550">
        <v>13101</v>
      </c>
      <c r="B29" s="549" t="s">
        <v>513</v>
      </c>
      <c r="C29" s="56">
        <v>1</v>
      </c>
      <c r="D29" s="309" t="s">
        <v>94</v>
      </c>
      <c r="E29" s="17">
        <v>115.02</v>
      </c>
      <c r="F29" s="310">
        <f t="shared" ref="F29:F35" si="6">SUM(G29:W29)</f>
        <v>0</v>
      </c>
      <c r="G29" s="19"/>
      <c r="H29" s="19"/>
      <c r="I29" s="19"/>
      <c r="J29" s="632"/>
      <c r="K29" s="19"/>
      <c r="L29" s="19"/>
      <c r="M29" s="632"/>
      <c r="N29" s="19"/>
      <c r="O29" s="19"/>
      <c r="P29" s="19"/>
      <c r="Q29" s="19"/>
      <c r="R29" s="315"/>
      <c r="S29" s="315"/>
      <c r="T29" s="315"/>
      <c r="U29" s="635"/>
      <c r="V29" s="635"/>
      <c r="W29" s="635"/>
      <c r="X29" s="169">
        <v>7.95</v>
      </c>
      <c r="Y29" s="92">
        <v>48</v>
      </c>
      <c r="Z29" s="92">
        <v>20</v>
      </c>
      <c r="AA29" s="92">
        <v>10</v>
      </c>
      <c r="AB29" s="214">
        <f t="shared" ref="AB29:AB35" si="7">F29*X29</f>
        <v>0</v>
      </c>
      <c r="AC29" s="334">
        <f t="shared" si="0"/>
        <v>0</v>
      </c>
      <c r="AD29" s="38">
        <f t="shared" si="1"/>
        <v>0</v>
      </c>
      <c r="AE29" s="37"/>
      <c r="AF29" s="37"/>
      <c r="AG29" s="37"/>
      <c r="AH29" s="37">
        <v>21000305</v>
      </c>
      <c r="AI29" s="37"/>
      <c r="AJ29" s="37"/>
      <c r="AK29" s="37"/>
      <c r="AL29" s="37"/>
      <c r="AM29" s="37"/>
      <c r="AN29" s="37"/>
    </row>
    <row r="30" spans="1:40" ht="13.5" customHeight="1">
      <c r="A30" s="14">
        <v>13138</v>
      </c>
      <c r="B30" s="56" t="s">
        <v>514</v>
      </c>
      <c r="C30" s="56">
        <v>1</v>
      </c>
      <c r="D30" s="309" t="s">
        <v>94</v>
      </c>
      <c r="E30" s="17">
        <v>65.699999999999974</v>
      </c>
      <c r="F30" s="310">
        <f t="shared" si="6"/>
        <v>0</v>
      </c>
      <c r="G30" s="19"/>
      <c r="H30" s="19"/>
      <c r="I30" s="19"/>
      <c r="J30" s="632"/>
      <c r="K30" s="19"/>
      <c r="L30" s="19"/>
      <c r="M30" s="632"/>
      <c r="N30" s="19"/>
      <c r="O30" s="19"/>
      <c r="P30" s="19"/>
      <c r="Q30" s="19"/>
      <c r="R30" s="315"/>
      <c r="S30" s="315"/>
      <c r="T30" s="315"/>
      <c r="U30" s="635"/>
      <c r="V30" s="635"/>
      <c r="W30" s="635"/>
      <c r="X30" s="169">
        <v>3.5409999999999999</v>
      </c>
      <c r="Y30" s="92">
        <v>73</v>
      </c>
      <c r="Z30" s="92">
        <v>20</v>
      </c>
      <c r="AA30" s="92">
        <v>5</v>
      </c>
      <c r="AB30" s="214">
        <f t="shared" si="7"/>
        <v>0</v>
      </c>
      <c r="AC30" s="334">
        <f t="shared" si="0"/>
        <v>0</v>
      </c>
      <c r="AD30" s="38">
        <f t="shared" si="1"/>
        <v>0</v>
      </c>
      <c r="AE30" s="37"/>
      <c r="AF30" s="37"/>
      <c r="AG30" s="37"/>
      <c r="AH30" s="37">
        <v>21000306</v>
      </c>
      <c r="AI30" s="37"/>
      <c r="AJ30" s="37"/>
      <c r="AK30" s="37"/>
      <c r="AL30" s="37"/>
      <c r="AM30" s="37"/>
      <c r="AN30" s="37"/>
    </row>
    <row r="31" spans="1:40" ht="13.5" customHeight="1">
      <c r="A31" s="14">
        <v>13139</v>
      </c>
      <c r="B31" s="56" t="s">
        <v>515</v>
      </c>
      <c r="C31" s="56">
        <v>1</v>
      </c>
      <c r="D31" s="309" t="s">
        <v>94</v>
      </c>
      <c r="E31" s="17">
        <v>65.699999999999974</v>
      </c>
      <c r="F31" s="310">
        <f t="shared" si="6"/>
        <v>0</v>
      </c>
      <c r="G31" s="19"/>
      <c r="H31" s="19"/>
      <c r="I31" s="19"/>
      <c r="J31" s="632"/>
      <c r="K31" s="19"/>
      <c r="L31" s="19"/>
      <c r="M31" s="632"/>
      <c r="N31" s="19"/>
      <c r="O31" s="19"/>
      <c r="P31" s="19"/>
      <c r="Q31" s="19"/>
      <c r="R31" s="315"/>
      <c r="S31" s="315"/>
      <c r="T31" s="315"/>
      <c r="U31" s="635"/>
      <c r="V31" s="635"/>
      <c r="W31" s="635"/>
      <c r="X31" s="169">
        <v>3.9020000000000001</v>
      </c>
      <c r="Y31" s="92">
        <v>61</v>
      </c>
      <c r="Z31" s="92">
        <v>18</v>
      </c>
      <c r="AA31" s="92">
        <v>5</v>
      </c>
      <c r="AB31" s="214">
        <f t="shared" si="7"/>
        <v>0</v>
      </c>
      <c r="AC31" s="334">
        <f t="shared" si="0"/>
        <v>0</v>
      </c>
      <c r="AD31" s="38">
        <f t="shared" si="1"/>
        <v>0</v>
      </c>
      <c r="AE31" s="37"/>
      <c r="AF31" s="37"/>
      <c r="AG31" s="37"/>
      <c r="AH31" s="37">
        <v>21000307</v>
      </c>
      <c r="AI31" s="37"/>
      <c r="AJ31" s="37"/>
      <c r="AK31" s="37"/>
      <c r="AL31" s="37"/>
      <c r="AM31" s="37"/>
      <c r="AN31" s="37"/>
    </row>
    <row r="32" spans="1:40" ht="13.5" customHeight="1">
      <c r="A32" s="14">
        <v>13140</v>
      </c>
      <c r="B32" s="56" t="s">
        <v>516</v>
      </c>
      <c r="C32" s="56">
        <v>1</v>
      </c>
      <c r="D32" s="309" t="s">
        <v>94</v>
      </c>
      <c r="E32" s="17">
        <v>65.699999999999974</v>
      </c>
      <c r="F32" s="310">
        <f t="shared" si="6"/>
        <v>0</v>
      </c>
      <c r="G32" s="19"/>
      <c r="H32" s="19"/>
      <c r="I32" s="19"/>
      <c r="J32" s="632"/>
      <c r="K32" s="19"/>
      <c r="L32" s="19"/>
      <c r="M32" s="632"/>
      <c r="N32" s="19"/>
      <c r="O32" s="19"/>
      <c r="P32" s="19"/>
      <c r="Q32" s="19"/>
      <c r="R32" s="315"/>
      <c r="S32" s="315"/>
      <c r="T32" s="315"/>
      <c r="U32" s="635"/>
      <c r="V32" s="635"/>
      <c r="W32" s="635"/>
      <c r="X32" s="169">
        <v>4.5720000000000001</v>
      </c>
      <c r="Y32" s="92">
        <v>66</v>
      </c>
      <c r="Z32" s="92">
        <v>19</v>
      </c>
      <c r="AA32" s="92">
        <v>5</v>
      </c>
      <c r="AB32" s="214">
        <f t="shared" si="7"/>
        <v>0</v>
      </c>
      <c r="AC32" s="334">
        <f t="shared" si="0"/>
        <v>0</v>
      </c>
      <c r="AD32" s="38">
        <f t="shared" si="1"/>
        <v>0</v>
      </c>
      <c r="AE32" s="37"/>
      <c r="AF32" s="37"/>
      <c r="AG32" s="37"/>
      <c r="AH32" s="37">
        <v>21000308</v>
      </c>
      <c r="AI32" s="37"/>
      <c r="AJ32" s="37"/>
      <c r="AK32" s="37"/>
      <c r="AL32" s="37"/>
      <c r="AM32" s="37"/>
      <c r="AN32" s="37"/>
    </row>
    <row r="33" spans="1:40" ht="13.5" customHeight="1">
      <c r="A33" s="14">
        <v>13141</v>
      </c>
      <c r="B33" s="56" t="s">
        <v>517</v>
      </c>
      <c r="C33" s="56">
        <v>1</v>
      </c>
      <c r="D33" s="309" t="s">
        <v>94</v>
      </c>
      <c r="E33" s="17">
        <v>65.699999999999974</v>
      </c>
      <c r="F33" s="310">
        <f t="shared" si="6"/>
        <v>0</v>
      </c>
      <c r="G33" s="19"/>
      <c r="H33" s="19"/>
      <c r="I33" s="19"/>
      <c r="J33" s="632"/>
      <c r="K33" s="19"/>
      <c r="L33" s="19"/>
      <c r="M33" s="632"/>
      <c r="N33" s="19"/>
      <c r="O33" s="19"/>
      <c r="P33" s="19"/>
      <c r="Q33" s="19"/>
      <c r="R33" s="315"/>
      <c r="S33" s="315"/>
      <c r="T33" s="315"/>
      <c r="U33" s="635"/>
      <c r="V33" s="635"/>
      <c r="W33" s="635"/>
      <c r="X33" s="169">
        <v>3.1419999999999999</v>
      </c>
      <c r="Y33" s="92">
        <v>53</v>
      </c>
      <c r="Z33" s="92">
        <v>17</v>
      </c>
      <c r="AA33" s="92">
        <v>15</v>
      </c>
      <c r="AB33" s="214">
        <f t="shared" si="7"/>
        <v>0</v>
      </c>
      <c r="AC33" s="334">
        <f t="shared" si="0"/>
        <v>0</v>
      </c>
      <c r="AD33" s="38">
        <f t="shared" si="1"/>
        <v>0</v>
      </c>
      <c r="AE33" s="37"/>
      <c r="AF33" s="37"/>
      <c r="AG33" s="37"/>
      <c r="AH33" s="37">
        <v>21000309</v>
      </c>
      <c r="AI33" s="37"/>
      <c r="AJ33" s="37"/>
      <c r="AK33" s="37"/>
      <c r="AL33" s="37"/>
      <c r="AM33" s="37"/>
      <c r="AN33" s="37"/>
    </row>
    <row r="34" spans="1:40" ht="13.5" customHeight="1">
      <c r="A34" s="14">
        <v>13142</v>
      </c>
      <c r="B34" s="56" t="s">
        <v>518</v>
      </c>
      <c r="C34" s="56">
        <v>1</v>
      </c>
      <c r="D34" s="309" t="s">
        <v>94</v>
      </c>
      <c r="E34" s="17">
        <v>65.699999999999974</v>
      </c>
      <c r="F34" s="310">
        <f t="shared" si="6"/>
        <v>0</v>
      </c>
      <c r="G34" s="19"/>
      <c r="H34" s="19"/>
      <c r="I34" s="19"/>
      <c r="J34" s="632"/>
      <c r="K34" s="19"/>
      <c r="L34" s="19"/>
      <c r="M34" s="632"/>
      <c r="N34" s="19"/>
      <c r="O34" s="19"/>
      <c r="P34" s="19"/>
      <c r="Q34" s="19"/>
      <c r="R34" s="315"/>
      <c r="S34" s="315"/>
      <c r="T34" s="315"/>
      <c r="U34" s="635"/>
      <c r="V34" s="635"/>
      <c r="W34" s="635"/>
      <c r="X34" s="169">
        <v>4.0609999999999999</v>
      </c>
      <c r="Y34" s="92">
        <v>62</v>
      </c>
      <c r="Z34" s="92">
        <v>17</v>
      </c>
      <c r="AA34" s="92">
        <v>5</v>
      </c>
      <c r="AB34" s="214">
        <f t="shared" si="7"/>
        <v>0</v>
      </c>
      <c r="AC34" s="334">
        <f t="shared" si="0"/>
        <v>0</v>
      </c>
      <c r="AD34" s="38">
        <f t="shared" si="1"/>
        <v>0</v>
      </c>
      <c r="AE34" s="37"/>
      <c r="AF34" s="37"/>
      <c r="AG34" s="37"/>
      <c r="AH34" s="37">
        <v>21000310</v>
      </c>
      <c r="AI34" s="37"/>
      <c r="AJ34" s="37"/>
      <c r="AK34" s="37"/>
      <c r="AL34" s="37"/>
      <c r="AM34" s="37"/>
      <c r="AN34" s="37"/>
    </row>
    <row r="35" spans="1:40" ht="13.5" customHeight="1">
      <c r="A35" s="14">
        <v>13143</v>
      </c>
      <c r="B35" s="56" t="s">
        <v>519</v>
      </c>
      <c r="C35" s="56">
        <v>1</v>
      </c>
      <c r="D35" s="309" t="s">
        <v>94</v>
      </c>
      <c r="E35" s="17">
        <v>65.699999999999974</v>
      </c>
      <c r="F35" s="310">
        <f t="shared" si="6"/>
        <v>0</v>
      </c>
      <c r="G35" s="19"/>
      <c r="H35" s="19"/>
      <c r="I35" s="19"/>
      <c r="J35" s="632"/>
      <c r="K35" s="19"/>
      <c r="L35" s="19"/>
      <c r="M35" s="632"/>
      <c r="N35" s="19"/>
      <c r="O35" s="19"/>
      <c r="P35" s="19"/>
      <c r="Q35" s="19"/>
      <c r="R35" s="315"/>
      <c r="S35" s="315"/>
      <c r="T35" s="315"/>
      <c r="U35" s="635"/>
      <c r="V35" s="635"/>
      <c r="W35" s="635"/>
      <c r="X35" s="169">
        <v>4.54</v>
      </c>
      <c r="Y35" s="92">
        <v>70</v>
      </c>
      <c r="Z35" s="92">
        <v>19</v>
      </c>
      <c r="AA35" s="92">
        <v>5</v>
      </c>
      <c r="AB35" s="214">
        <f t="shared" si="7"/>
        <v>0</v>
      </c>
      <c r="AC35" s="334">
        <f t="shared" si="0"/>
        <v>0</v>
      </c>
      <c r="AD35" s="38">
        <f t="shared" si="1"/>
        <v>0</v>
      </c>
      <c r="AE35" s="37"/>
      <c r="AF35" s="37"/>
      <c r="AG35" s="37"/>
      <c r="AH35" s="37">
        <v>21000311</v>
      </c>
      <c r="AI35" s="37"/>
      <c r="AJ35" s="37"/>
      <c r="AK35" s="37"/>
      <c r="AL35" s="37"/>
      <c r="AM35" s="37"/>
      <c r="AN35" s="37"/>
    </row>
    <row r="36" spans="1:40" ht="13.5" customHeight="1">
      <c r="A36" s="338"/>
      <c r="B36" s="339" t="s">
        <v>520</v>
      </c>
      <c r="C36" s="340"/>
      <c r="D36" s="341"/>
      <c r="E36" s="342"/>
      <c r="F36" s="340"/>
      <c r="G36" s="19"/>
      <c r="H36" s="19"/>
      <c r="I36" s="19"/>
      <c r="J36" s="19"/>
      <c r="K36" s="19"/>
      <c r="L36" s="19"/>
      <c r="M36" s="19"/>
      <c r="N36" s="19"/>
      <c r="O36" s="19"/>
      <c r="P36" s="19"/>
      <c r="Q36" s="19"/>
      <c r="R36" s="315"/>
      <c r="S36" s="315"/>
      <c r="T36" s="315"/>
      <c r="U36" s="635"/>
      <c r="V36" s="635"/>
      <c r="W36" s="635"/>
      <c r="X36" s="169"/>
      <c r="Y36" s="92"/>
      <c r="Z36" s="92"/>
      <c r="AA36" s="92"/>
      <c r="AB36" s="214"/>
      <c r="AC36" s="334">
        <f t="shared" si="0"/>
        <v>0</v>
      </c>
      <c r="AD36" s="38">
        <f t="shared" si="1"/>
        <v>0</v>
      </c>
      <c r="AE36" s="37"/>
      <c r="AF36" s="37"/>
      <c r="AG36" s="37"/>
      <c r="AH36" s="37"/>
      <c r="AI36" s="37"/>
      <c r="AJ36" s="37"/>
      <c r="AK36" s="37"/>
      <c r="AL36" s="37"/>
      <c r="AM36" s="37"/>
      <c r="AN36" s="37"/>
    </row>
    <row r="37" spans="1:40" ht="13.5" customHeight="1">
      <c r="A37" s="312"/>
      <c r="B37" s="307" t="s">
        <v>521</v>
      </c>
      <c r="C37" s="307"/>
      <c r="D37" s="10"/>
      <c r="E37" s="29"/>
      <c r="F37" s="10"/>
      <c r="G37" s="19"/>
      <c r="H37" s="19"/>
      <c r="I37" s="19"/>
      <c r="J37" s="632"/>
      <c r="K37" s="19"/>
      <c r="L37" s="19"/>
      <c r="M37" s="632"/>
      <c r="N37" s="19"/>
      <c r="O37" s="19"/>
      <c r="P37" s="19"/>
      <c r="Q37" s="19"/>
      <c r="R37" s="315"/>
      <c r="S37" s="315"/>
      <c r="T37" s="315"/>
      <c r="U37" s="19"/>
      <c r="V37" s="19"/>
      <c r="W37" s="19"/>
      <c r="X37" s="169"/>
      <c r="Y37" s="92"/>
      <c r="Z37" s="92"/>
      <c r="AA37" s="92"/>
      <c r="AB37" s="214"/>
      <c r="AC37" s="334">
        <f t="shared" ref="AC37:AC70" si="8">F37*E37</f>
        <v>0</v>
      </c>
      <c r="AD37" s="38">
        <f t="shared" ref="AD37:AD70" si="9">F37*C37</f>
        <v>0</v>
      </c>
      <c r="AE37" s="37"/>
      <c r="AF37" s="37"/>
      <c r="AG37" s="37"/>
      <c r="AH37" s="37"/>
      <c r="AI37" s="37"/>
      <c r="AJ37" s="37"/>
      <c r="AK37" s="37"/>
      <c r="AL37" s="37"/>
      <c r="AM37" s="37"/>
      <c r="AN37" s="37"/>
    </row>
    <row r="38" spans="1:40" ht="13.5" customHeight="1">
      <c r="A38" s="14" t="s">
        <v>522</v>
      </c>
      <c r="B38" s="592" t="s">
        <v>785</v>
      </c>
      <c r="C38" s="56">
        <v>1</v>
      </c>
      <c r="D38" s="309" t="s">
        <v>94</v>
      </c>
      <c r="E38" s="17">
        <v>70</v>
      </c>
      <c r="F38" s="310">
        <f t="shared" ref="F38:F40" si="10">SUM(G38:W38)</f>
        <v>0</v>
      </c>
      <c r="G38" s="19"/>
      <c r="H38" s="19"/>
      <c r="I38" s="19"/>
      <c r="J38" s="632"/>
      <c r="K38" s="19"/>
      <c r="L38" s="19"/>
      <c r="M38" s="632"/>
      <c r="N38" s="19"/>
      <c r="O38" s="19"/>
      <c r="P38" s="19"/>
      <c r="Q38" s="19"/>
      <c r="R38" s="315"/>
      <c r="S38" s="315"/>
      <c r="T38" s="315"/>
      <c r="U38" s="19"/>
      <c r="V38" s="19"/>
      <c r="W38" s="19"/>
      <c r="X38" s="169">
        <v>2.0518290000000001</v>
      </c>
      <c r="Y38" s="92">
        <v>44</v>
      </c>
      <c r="Z38" s="92">
        <v>42</v>
      </c>
      <c r="AA38" s="92">
        <v>14</v>
      </c>
      <c r="AB38" s="214">
        <f t="shared" ref="AB38:AB40" si="11">F38*X38</f>
        <v>0</v>
      </c>
      <c r="AC38" s="334">
        <f t="shared" si="8"/>
        <v>0</v>
      </c>
      <c r="AD38" s="38">
        <f t="shared" si="9"/>
        <v>0</v>
      </c>
      <c r="AE38" s="37"/>
      <c r="AF38" s="37"/>
      <c r="AG38" s="37"/>
      <c r="AH38" s="37">
        <v>17000110</v>
      </c>
      <c r="AI38" s="37"/>
      <c r="AJ38" s="37"/>
      <c r="AK38" s="37"/>
      <c r="AL38" s="37"/>
      <c r="AM38" s="37"/>
      <c r="AN38" s="37"/>
    </row>
    <row r="39" spans="1:40" ht="13.5" customHeight="1">
      <c r="A39" s="14" t="s">
        <v>523</v>
      </c>
      <c r="B39" s="592" t="s">
        <v>786</v>
      </c>
      <c r="C39" s="56">
        <v>1</v>
      </c>
      <c r="D39" s="309" t="s">
        <v>94</v>
      </c>
      <c r="E39" s="17">
        <v>50</v>
      </c>
      <c r="F39" s="310">
        <f t="shared" si="10"/>
        <v>0</v>
      </c>
      <c r="G39" s="19"/>
      <c r="H39" s="19"/>
      <c r="I39" s="19"/>
      <c r="J39" s="632"/>
      <c r="K39" s="19"/>
      <c r="L39" s="19"/>
      <c r="M39" s="632"/>
      <c r="N39" s="19"/>
      <c r="O39" s="19"/>
      <c r="P39" s="19"/>
      <c r="Q39" s="19"/>
      <c r="R39" s="315"/>
      <c r="S39" s="315"/>
      <c r="T39" s="315"/>
      <c r="U39" s="19"/>
      <c r="V39" s="19"/>
      <c r="W39" s="19"/>
      <c r="X39" s="169">
        <v>0.85643999999999998</v>
      </c>
      <c r="Y39" s="92">
        <v>26</v>
      </c>
      <c r="Z39" s="92">
        <v>23</v>
      </c>
      <c r="AA39" s="92">
        <v>9</v>
      </c>
      <c r="AB39" s="214">
        <f t="shared" si="11"/>
        <v>0</v>
      </c>
      <c r="AC39" s="334">
        <f t="shared" si="8"/>
        <v>0</v>
      </c>
      <c r="AD39" s="38">
        <f t="shared" si="9"/>
        <v>0</v>
      </c>
      <c r="AE39" s="37"/>
      <c r="AF39" s="37"/>
      <c r="AG39" s="37"/>
      <c r="AH39" s="37">
        <v>17000111</v>
      </c>
      <c r="AI39" s="37"/>
      <c r="AJ39" s="37"/>
      <c r="AK39" s="37"/>
      <c r="AL39" s="37"/>
      <c r="AM39" s="37"/>
      <c r="AN39" s="37"/>
    </row>
    <row r="40" spans="1:40" ht="13.5" customHeight="1">
      <c r="A40" s="14" t="s">
        <v>524</v>
      </c>
      <c r="B40" s="592" t="s">
        <v>787</v>
      </c>
      <c r="C40" s="56">
        <v>1</v>
      </c>
      <c r="D40" s="309" t="s">
        <v>94</v>
      </c>
      <c r="E40" s="17">
        <v>75.8333333333333</v>
      </c>
      <c r="F40" s="310">
        <f t="shared" si="10"/>
        <v>0</v>
      </c>
      <c r="G40" s="19"/>
      <c r="H40" s="19"/>
      <c r="I40" s="19"/>
      <c r="J40" s="632"/>
      <c r="K40" s="19"/>
      <c r="L40" s="19"/>
      <c r="M40" s="632"/>
      <c r="N40" s="19"/>
      <c r="O40" s="19"/>
      <c r="P40" s="19"/>
      <c r="Q40" s="19"/>
      <c r="R40" s="315"/>
      <c r="S40" s="315"/>
      <c r="T40" s="315"/>
      <c r="U40" s="19"/>
      <c r="V40" s="19"/>
      <c r="W40" s="19"/>
      <c r="X40" s="169">
        <v>2.2214399999999999</v>
      </c>
      <c r="Y40" s="92">
        <v>43</v>
      </c>
      <c r="Z40" s="92">
        <v>43</v>
      </c>
      <c r="AA40" s="92">
        <v>11</v>
      </c>
      <c r="AB40" s="214">
        <f t="shared" si="11"/>
        <v>0</v>
      </c>
      <c r="AC40" s="334">
        <f t="shared" si="8"/>
        <v>0</v>
      </c>
      <c r="AD40" s="38">
        <f t="shared" si="9"/>
        <v>0</v>
      </c>
      <c r="AE40" s="37"/>
      <c r="AF40" s="37"/>
      <c r="AG40" s="37"/>
      <c r="AH40" s="37">
        <v>17000112</v>
      </c>
      <c r="AI40" s="37"/>
      <c r="AJ40" s="37"/>
      <c r="AK40" s="37"/>
      <c r="AL40" s="37"/>
      <c r="AM40" s="37"/>
      <c r="AN40" s="37"/>
    </row>
    <row r="41" spans="1:40" ht="13.5" customHeight="1">
      <c r="A41" s="312"/>
      <c r="B41" s="343" t="s">
        <v>525</v>
      </c>
      <c r="C41" s="307"/>
      <c r="D41" s="10"/>
      <c r="E41" s="29"/>
      <c r="F41" s="10"/>
      <c r="G41" s="313"/>
      <c r="H41" s="314"/>
      <c r="I41" s="313"/>
      <c r="J41" s="313"/>
      <c r="K41" s="313"/>
      <c r="L41" s="313"/>
      <c r="M41" s="313"/>
      <c r="N41" s="313"/>
      <c r="O41" s="313"/>
      <c r="P41" s="314"/>
      <c r="Q41" s="313"/>
      <c r="R41" s="315"/>
      <c r="S41" s="315"/>
      <c r="T41" s="315"/>
      <c r="U41" s="313"/>
      <c r="V41" s="313"/>
      <c r="W41" s="313"/>
      <c r="X41" s="168"/>
      <c r="Y41" s="20"/>
      <c r="Z41" s="20"/>
      <c r="AA41" s="20"/>
      <c r="AB41" s="57"/>
      <c r="AC41" s="334">
        <f t="shared" si="8"/>
        <v>0</v>
      </c>
      <c r="AD41" s="38">
        <f t="shared" si="9"/>
        <v>0</v>
      </c>
      <c r="AE41" s="37"/>
      <c r="AF41" s="37"/>
      <c r="AG41" s="37"/>
      <c r="AH41" s="37"/>
      <c r="AI41" s="37"/>
      <c r="AJ41" s="37"/>
      <c r="AK41" s="37"/>
      <c r="AL41" s="37"/>
      <c r="AM41" s="37"/>
      <c r="AN41" s="37"/>
    </row>
    <row r="42" spans="1:40" ht="13.5" customHeight="1">
      <c r="A42" s="14">
        <v>13351</v>
      </c>
      <c r="B42" s="593" t="s">
        <v>808</v>
      </c>
      <c r="C42" s="56">
        <v>1</v>
      </c>
      <c r="D42" s="309" t="s">
        <v>94</v>
      </c>
      <c r="E42" s="17">
        <v>168.333333333333</v>
      </c>
      <c r="F42" s="310">
        <f t="shared" ref="F42:F49" si="12">SUM(G42:W42)</f>
        <v>0</v>
      </c>
      <c r="G42" s="19"/>
      <c r="H42" s="19"/>
      <c r="I42" s="19"/>
      <c r="J42" s="632"/>
      <c r="K42" s="19"/>
      <c r="L42" s="19"/>
      <c r="M42" s="632"/>
      <c r="N42" s="19"/>
      <c r="O42" s="19"/>
      <c r="P42" s="19"/>
      <c r="Q42" s="19"/>
      <c r="R42" s="315"/>
      <c r="S42" s="315"/>
      <c r="T42" s="315"/>
      <c r="U42" s="14"/>
      <c r="V42" s="14"/>
      <c r="W42" s="14"/>
      <c r="X42" s="169">
        <v>9.1</v>
      </c>
      <c r="Y42" s="92">
        <v>109</v>
      </c>
      <c r="Z42" s="92">
        <v>37</v>
      </c>
      <c r="AA42" s="92">
        <v>29</v>
      </c>
      <c r="AB42" s="214">
        <f t="shared" ref="AB42:AB58" si="13">F42*X42</f>
        <v>0</v>
      </c>
      <c r="AC42" s="334">
        <f t="shared" si="8"/>
        <v>0</v>
      </c>
      <c r="AD42" s="38">
        <f t="shared" si="9"/>
        <v>0</v>
      </c>
      <c r="AE42" s="37"/>
      <c r="AF42" s="37"/>
      <c r="AG42" s="37"/>
      <c r="AH42" s="37">
        <v>17000142</v>
      </c>
      <c r="AI42" s="37"/>
      <c r="AJ42" s="37"/>
      <c r="AK42" s="37"/>
      <c r="AL42" s="37"/>
      <c r="AM42" s="37"/>
      <c r="AN42" s="37"/>
    </row>
    <row r="43" spans="1:40" ht="13.5" customHeight="1">
      <c r="A43" s="14">
        <v>13352</v>
      </c>
      <c r="B43" s="593" t="s">
        <v>809</v>
      </c>
      <c r="C43" s="56">
        <v>1</v>
      </c>
      <c r="D43" s="309" t="s">
        <v>94</v>
      </c>
      <c r="E43" s="17">
        <v>101.666666666667</v>
      </c>
      <c r="F43" s="310">
        <f t="shared" si="12"/>
        <v>0</v>
      </c>
      <c r="G43" s="19"/>
      <c r="H43" s="19"/>
      <c r="I43" s="19"/>
      <c r="J43" s="632"/>
      <c r="K43" s="19"/>
      <c r="L43" s="19"/>
      <c r="M43" s="632"/>
      <c r="N43" s="19"/>
      <c r="O43" s="19"/>
      <c r="P43" s="19"/>
      <c r="Q43" s="19"/>
      <c r="R43" s="315"/>
      <c r="S43" s="315"/>
      <c r="T43" s="315"/>
      <c r="U43" s="14"/>
      <c r="V43" s="14"/>
      <c r="W43" s="14"/>
      <c r="X43" s="169">
        <v>4.45</v>
      </c>
      <c r="Y43" s="92">
        <v>56</v>
      </c>
      <c r="Z43" s="92">
        <v>55</v>
      </c>
      <c r="AA43" s="92">
        <v>16</v>
      </c>
      <c r="AB43" s="214">
        <f t="shared" si="13"/>
        <v>0</v>
      </c>
      <c r="AC43" s="334">
        <f t="shared" si="8"/>
        <v>0</v>
      </c>
      <c r="AD43" s="38">
        <f t="shared" si="9"/>
        <v>0</v>
      </c>
      <c r="AE43" s="37"/>
      <c r="AF43" s="37"/>
      <c r="AG43" s="37"/>
      <c r="AH43" s="37">
        <v>17000143</v>
      </c>
      <c r="AI43" s="37"/>
      <c r="AJ43" s="37"/>
      <c r="AK43" s="37"/>
      <c r="AL43" s="37"/>
      <c r="AM43" s="37"/>
      <c r="AN43" s="37"/>
    </row>
    <row r="44" spans="1:40" ht="13.5" customHeight="1">
      <c r="A44" s="14">
        <v>13353</v>
      </c>
      <c r="B44" s="593" t="s">
        <v>810</v>
      </c>
      <c r="C44" s="56">
        <v>1</v>
      </c>
      <c r="D44" s="309" t="s">
        <v>94</v>
      </c>
      <c r="E44" s="17">
        <v>209.166666666667</v>
      </c>
      <c r="F44" s="310">
        <f t="shared" si="12"/>
        <v>0</v>
      </c>
      <c r="G44" s="19"/>
      <c r="H44" s="19"/>
      <c r="I44" s="19"/>
      <c r="J44" s="632"/>
      <c r="K44" s="19"/>
      <c r="L44" s="19"/>
      <c r="M44" s="632"/>
      <c r="N44" s="19"/>
      <c r="O44" s="19"/>
      <c r="P44" s="19"/>
      <c r="Q44" s="19"/>
      <c r="R44" s="315"/>
      <c r="S44" s="315"/>
      <c r="T44" s="315"/>
      <c r="U44" s="14"/>
      <c r="V44" s="14"/>
      <c r="W44" s="14"/>
      <c r="X44" s="169">
        <v>11.05</v>
      </c>
      <c r="Y44" s="92">
        <v>105</v>
      </c>
      <c r="Z44" s="92">
        <v>45</v>
      </c>
      <c r="AA44" s="92">
        <v>32</v>
      </c>
      <c r="AB44" s="214">
        <f t="shared" si="13"/>
        <v>0</v>
      </c>
      <c r="AC44" s="334">
        <f t="shared" si="8"/>
        <v>0</v>
      </c>
      <c r="AD44" s="38">
        <f t="shared" si="9"/>
        <v>0</v>
      </c>
      <c r="AE44" s="37"/>
      <c r="AF44" s="37"/>
      <c r="AG44" s="37"/>
      <c r="AH44" s="37">
        <v>17000144</v>
      </c>
      <c r="AI44" s="37"/>
      <c r="AJ44" s="37"/>
      <c r="AK44" s="37"/>
      <c r="AL44" s="37"/>
      <c r="AM44" s="37"/>
      <c r="AN44" s="37"/>
    </row>
    <row r="45" spans="1:40" ht="13.5" customHeight="1">
      <c r="A45" s="14">
        <v>13354</v>
      </c>
      <c r="B45" s="593" t="s">
        <v>811</v>
      </c>
      <c r="C45" s="56">
        <v>1</v>
      </c>
      <c r="D45" s="309" t="s">
        <v>94</v>
      </c>
      <c r="E45" s="17">
        <v>124.166666666667</v>
      </c>
      <c r="F45" s="310">
        <f t="shared" si="12"/>
        <v>0</v>
      </c>
      <c r="G45" s="19"/>
      <c r="H45" s="19"/>
      <c r="I45" s="19"/>
      <c r="J45" s="632"/>
      <c r="K45" s="19"/>
      <c r="L45" s="19"/>
      <c r="M45" s="632"/>
      <c r="N45" s="19"/>
      <c r="O45" s="19"/>
      <c r="P45" s="19"/>
      <c r="Q45" s="19"/>
      <c r="R45" s="315"/>
      <c r="S45" s="315"/>
      <c r="T45" s="315"/>
      <c r="U45" s="14"/>
      <c r="V45" s="14"/>
      <c r="W45" s="14"/>
      <c r="X45" s="169">
        <v>5.2</v>
      </c>
      <c r="Y45" s="92">
        <v>65</v>
      </c>
      <c r="Z45" s="92">
        <v>30</v>
      </c>
      <c r="AA45" s="92">
        <v>18</v>
      </c>
      <c r="AB45" s="214">
        <f t="shared" si="13"/>
        <v>0</v>
      </c>
      <c r="AC45" s="334">
        <f t="shared" si="8"/>
        <v>0</v>
      </c>
      <c r="AD45" s="38">
        <f t="shared" si="9"/>
        <v>0</v>
      </c>
      <c r="AE45" s="37"/>
      <c r="AF45" s="37"/>
      <c r="AG45" s="37"/>
      <c r="AH45" s="37">
        <v>17000145</v>
      </c>
      <c r="AI45" s="37"/>
      <c r="AJ45" s="37"/>
      <c r="AK45" s="37"/>
      <c r="AL45" s="37"/>
      <c r="AM45" s="37"/>
      <c r="AN45" s="37"/>
    </row>
    <row r="46" spans="1:40" ht="13.5" customHeight="1">
      <c r="A46" s="14">
        <v>13355</v>
      </c>
      <c r="B46" s="593" t="s">
        <v>812</v>
      </c>
      <c r="C46" s="56">
        <v>1</v>
      </c>
      <c r="D46" s="309" t="s">
        <v>94</v>
      </c>
      <c r="E46" s="17">
        <v>200</v>
      </c>
      <c r="F46" s="310">
        <f t="shared" si="12"/>
        <v>0</v>
      </c>
      <c r="G46" s="19"/>
      <c r="H46" s="19"/>
      <c r="I46" s="19"/>
      <c r="J46" s="632"/>
      <c r="K46" s="19"/>
      <c r="L46" s="19"/>
      <c r="M46" s="632"/>
      <c r="N46" s="19"/>
      <c r="O46" s="19"/>
      <c r="P46" s="19"/>
      <c r="Q46" s="19"/>
      <c r="R46" s="315"/>
      <c r="S46" s="315"/>
      <c r="T46" s="315"/>
      <c r="U46" s="14"/>
      <c r="V46" s="14"/>
      <c r="W46" s="14"/>
      <c r="X46" s="169">
        <v>10.6</v>
      </c>
      <c r="Y46" s="92">
        <v>94</v>
      </c>
      <c r="Z46" s="92">
        <v>59</v>
      </c>
      <c r="AA46" s="92">
        <v>18</v>
      </c>
      <c r="AB46" s="214">
        <f t="shared" si="13"/>
        <v>0</v>
      </c>
      <c r="AC46" s="334">
        <f t="shared" si="8"/>
        <v>0</v>
      </c>
      <c r="AD46" s="38">
        <f t="shared" si="9"/>
        <v>0</v>
      </c>
      <c r="AE46" s="37"/>
      <c r="AF46" s="37"/>
      <c r="AG46" s="37"/>
      <c r="AH46" s="37">
        <v>17000146</v>
      </c>
      <c r="AI46" s="37"/>
      <c r="AJ46" s="37"/>
      <c r="AK46" s="37"/>
      <c r="AL46" s="37"/>
      <c r="AM46" s="37"/>
      <c r="AN46" s="37"/>
    </row>
    <row r="47" spans="1:40" ht="13.5" customHeight="1">
      <c r="A47" s="14">
        <v>13356</v>
      </c>
      <c r="B47" s="593" t="s">
        <v>813</v>
      </c>
      <c r="C47" s="56">
        <v>1</v>
      </c>
      <c r="D47" s="309" t="s">
        <v>94</v>
      </c>
      <c r="E47" s="17">
        <v>205.833333333333</v>
      </c>
      <c r="F47" s="310">
        <f t="shared" si="12"/>
        <v>0</v>
      </c>
      <c r="G47" s="19"/>
      <c r="H47" s="19"/>
      <c r="I47" s="19"/>
      <c r="J47" s="632"/>
      <c r="K47" s="19"/>
      <c r="L47" s="19"/>
      <c r="M47" s="632"/>
      <c r="N47" s="19"/>
      <c r="O47" s="19"/>
      <c r="P47" s="19"/>
      <c r="Q47" s="19"/>
      <c r="R47" s="315"/>
      <c r="S47" s="315"/>
      <c r="T47" s="315"/>
      <c r="U47" s="14"/>
      <c r="V47" s="14"/>
      <c r="W47" s="14"/>
      <c r="X47" s="169">
        <v>10.9</v>
      </c>
      <c r="Y47" s="92">
        <v>104</v>
      </c>
      <c r="Z47" s="92">
        <v>43</v>
      </c>
      <c r="AA47" s="92">
        <v>24</v>
      </c>
      <c r="AB47" s="214">
        <f t="shared" si="13"/>
        <v>0</v>
      </c>
      <c r="AC47" s="334">
        <f t="shared" si="8"/>
        <v>0</v>
      </c>
      <c r="AD47" s="38">
        <f t="shared" si="9"/>
        <v>0</v>
      </c>
      <c r="AE47" s="37"/>
      <c r="AF47" s="37"/>
      <c r="AG47" s="37"/>
      <c r="AH47" s="37">
        <v>17000147</v>
      </c>
      <c r="AI47" s="37"/>
      <c r="AJ47" s="37"/>
      <c r="AK47" s="37"/>
      <c r="AL47" s="37"/>
      <c r="AM47" s="37"/>
      <c r="AN47" s="37"/>
    </row>
    <row r="48" spans="1:40" ht="13.5" customHeight="1">
      <c r="A48" s="14">
        <v>13357</v>
      </c>
      <c r="B48" s="593" t="s">
        <v>814</v>
      </c>
      <c r="C48" s="56">
        <v>1</v>
      </c>
      <c r="D48" s="309" t="s">
        <v>94</v>
      </c>
      <c r="E48" s="17">
        <v>101.666666666667</v>
      </c>
      <c r="F48" s="310">
        <f t="shared" si="12"/>
        <v>0</v>
      </c>
      <c r="G48" s="19"/>
      <c r="H48" s="19"/>
      <c r="I48" s="19"/>
      <c r="J48" s="632"/>
      <c r="K48" s="19"/>
      <c r="L48" s="19"/>
      <c r="M48" s="632"/>
      <c r="N48" s="19"/>
      <c r="O48" s="19"/>
      <c r="P48" s="19"/>
      <c r="Q48" s="19"/>
      <c r="R48" s="315"/>
      <c r="S48" s="315"/>
      <c r="T48" s="315"/>
      <c r="U48" s="14"/>
      <c r="V48" s="14"/>
      <c r="W48" s="14"/>
      <c r="X48" s="169">
        <v>4.45</v>
      </c>
      <c r="Y48" s="92">
        <v>74</v>
      </c>
      <c r="Z48" s="92">
        <v>52</v>
      </c>
      <c r="AA48" s="92">
        <v>13</v>
      </c>
      <c r="AB48" s="214">
        <f t="shared" si="13"/>
        <v>0</v>
      </c>
      <c r="AC48" s="334">
        <f t="shared" si="8"/>
        <v>0</v>
      </c>
      <c r="AD48" s="38">
        <f t="shared" si="9"/>
        <v>0</v>
      </c>
      <c r="AE48" s="37"/>
      <c r="AF48" s="37"/>
      <c r="AG48" s="37"/>
      <c r="AH48" s="37">
        <v>17000148</v>
      </c>
      <c r="AI48" s="37"/>
      <c r="AJ48" s="37"/>
      <c r="AK48" s="37"/>
      <c r="AL48" s="37"/>
      <c r="AM48" s="37"/>
      <c r="AN48" s="37"/>
    </row>
    <row r="49" spans="1:40" ht="13.5" customHeight="1">
      <c r="A49" s="14">
        <v>13358</v>
      </c>
      <c r="B49" s="593" t="s">
        <v>815</v>
      </c>
      <c r="C49" s="56">
        <v>7</v>
      </c>
      <c r="D49" s="309" t="s">
        <v>94</v>
      </c>
      <c r="E49" s="17">
        <v>1033.33</v>
      </c>
      <c r="F49" s="310">
        <f t="shared" si="12"/>
        <v>0</v>
      </c>
      <c r="G49" s="19"/>
      <c r="H49" s="19"/>
      <c r="I49" s="19"/>
      <c r="J49" s="632"/>
      <c r="K49" s="19"/>
      <c r="L49" s="19"/>
      <c r="M49" s="632"/>
      <c r="N49" s="19"/>
      <c r="O49" s="19"/>
      <c r="P49" s="19"/>
      <c r="Q49" s="19"/>
      <c r="R49" s="315"/>
      <c r="S49" s="315"/>
      <c r="T49" s="315"/>
      <c r="U49" s="14"/>
      <c r="V49" s="14"/>
      <c r="W49" s="14"/>
      <c r="X49" s="169">
        <v>49.75</v>
      </c>
      <c r="Y49" s="92">
        <v>200</v>
      </c>
      <c r="Z49" s="92">
        <v>160</v>
      </c>
      <c r="AA49" s="92">
        <v>32</v>
      </c>
      <c r="AB49" s="214">
        <f t="shared" si="13"/>
        <v>0</v>
      </c>
      <c r="AC49" s="334">
        <f t="shared" si="8"/>
        <v>0</v>
      </c>
      <c r="AD49" s="38">
        <f t="shared" si="9"/>
        <v>0</v>
      </c>
      <c r="AE49" s="37"/>
      <c r="AF49" s="37"/>
      <c r="AG49" s="37"/>
      <c r="AH49" s="37">
        <v>17000149</v>
      </c>
      <c r="AI49" s="37"/>
      <c r="AJ49" s="37"/>
      <c r="AK49" s="37"/>
      <c r="AL49" s="37"/>
      <c r="AM49" s="37"/>
      <c r="AN49" s="37"/>
    </row>
    <row r="50" spans="1:40" ht="13.5" customHeight="1">
      <c r="A50" s="312"/>
      <c r="B50" s="307" t="s">
        <v>526</v>
      </c>
      <c r="C50" s="307"/>
      <c r="D50" s="10"/>
      <c r="E50" s="29"/>
      <c r="F50" s="10"/>
      <c r="G50" s="313"/>
      <c r="H50" s="314"/>
      <c r="I50" s="313"/>
      <c r="J50" s="313"/>
      <c r="K50" s="313"/>
      <c r="L50" s="313"/>
      <c r="M50" s="313"/>
      <c r="N50" s="313"/>
      <c r="O50" s="313"/>
      <c r="P50" s="314"/>
      <c r="Q50" s="313"/>
      <c r="R50" s="315"/>
      <c r="S50" s="315"/>
      <c r="T50" s="315"/>
      <c r="U50" s="313"/>
      <c r="V50" s="313"/>
      <c r="W50" s="313"/>
      <c r="X50" s="168"/>
      <c r="Y50" s="20"/>
      <c r="Z50" s="20"/>
      <c r="AA50" s="20"/>
      <c r="AB50" s="57"/>
      <c r="AC50" s="334">
        <f t="shared" si="8"/>
        <v>0</v>
      </c>
      <c r="AD50" s="38">
        <f t="shared" si="9"/>
        <v>0</v>
      </c>
      <c r="AE50" s="37"/>
      <c r="AF50" s="37"/>
      <c r="AG50" s="37"/>
      <c r="AH50" s="37"/>
      <c r="AI50" s="37"/>
      <c r="AJ50" s="37"/>
      <c r="AK50" s="37"/>
      <c r="AL50" s="37"/>
      <c r="AM50" s="37"/>
      <c r="AN50" s="37"/>
    </row>
    <row r="51" spans="1:40" ht="13.5" customHeight="1">
      <c r="A51" s="14">
        <v>13201</v>
      </c>
      <c r="B51" s="594" t="s">
        <v>788</v>
      </c>
      <c r="C51" s="56">
        <v>1</v>
      </c>
      <c r="D51" s="309" t="s">
        <v>94</v>
      </c>
      <c r="E51" s="17">
        <v>193.333333333333</v>
      </c>
      <c r="F51" s="310">
        <f t="shared" ref="F51:F70" si="14">SUM(G51:W51)</f>
        <v>0</v>
      </c>
      <c r="G51" s="19"/>
      <c r="H51" s="19"/>
      <c r="I51" s="19"/>
      <c r="J51" s="632"/>
      <c r="K51" s="19"/>
      <c r="L51" s="19"/>
      <c r="M51" s="151"/>
      <c r="N51" s="19"/>
      <c r="O51" s="19"/>
      <c r="P51" s="19"/>
      <c r="Q51" s="19"/>
      <c r="R51" s="315"/>
      <c r="S51" s="315"/>
      <c r="T51" s="315"/>
      <c r="U51" s="19"/>
      <c r="V51" s="19"/>
      <c r="W51" s="19"/>
      <c r="X51" s="169">
        <v>13</v>
      </c>
      <c r="Y51" s="92">
        <v>80</v>
      </c>
      <c r="Z51" s="92">
        <v>30</v>
      </c>
      <c r="AA51" s="92">
        <v>30</v>
      </c>
      <c r="AB51" s="214">
        <f t="shared" si="13"/>
        <v>0</v>
      </c>
      <c r="AC51" s="334">
        <f t="shared" si="8"/>
        <v>0</v>
      </c>
      <c r="AD51" s="38">
        <f t="shared" si="9"/>
        <v>0</v>
      </c>
      <c r="AE51" s="37"/>
      <c r="AF51" s="37"/>
      <c r="AG51" s="37"/>
      <c r="AH51" s="37">
        <v>17000089</v>
      </c>
      <c r="AI51" s="37"/>
      <c r="AJ51" s="37"/>
      <c r="AK51" s="37"/>
      <c r="AL51" s="37"/>
      <c r="AM51" s="37"/>
      <c r="AN51" s="37"/>
    </row>
    <row r="52" spans="1:40" ht="13.5" customHeight="1">
      <c r="A52" s="14">
        <v>13202</v>
      </c>
      <c r="B52" s="594" t="s">
        <v>789</v>
      </c>
      <c r="C52" s="56">
        <v>1</v>
      </c>
      <c r="D52" s="309" t="s">
        <v>94</v>
      </c>
      <c r="E52" s="17">
        <v>110.833333333333</v>
      </c>
      <c r="F52" s="310">
        <f t="shared" si="14"/>
        <v>0</v>
      </c>
      <c r="G52" s="19"/>
      <c r="H52" s="19"/>
      <c r="I52" s="19"/>
      <c r="J52" s="632"/>
      <c r="K52" s="19"/>
      <c r="L52" s="19"/>
      <c r="M52" s="151"/>
      <c r="N52" s="19"/>
      <c r="O52" s="19"/>
      <c r="P52" s="19"/>
      <c r="Q52" s="19"/>
      <c r="R52" s="315"/>
      <c r="S52" s="315"/>
      <c r="T52" s="315"/>
      <c r="U52" s="19"/>
      <c r="V52" s="19"/>
      <c r="W52" s="19"/>
      <c r="X52" s="169">
        <v>5</v>
      </c>
      <c r="Y52" s="92">
        <v>60</v>
      </c>
      <c r="Z52" s="92">
        <v>30</v>
      </c>
      <c r="AA52" s="92">
        <v>30</v>
      </c>
      <c r="AB52" s="214">
        <f t="shared" si="13"/>
        <v>0</v>
      </c>
      <c r="AC52" s="334">
        <f t="shared" si="8"/>
        <v>0</v>
      </c>
      <c r="AD52" s="38">
        <f t="shared" si="9"/>
        <v>0</v>
      </c>
      <c r="AE52" s="37"/>
      <c r="AF52" s="37"/>
      <c r="AG52" s="37"/>
      <c r="AH52" s="37">
        <v>17000090</v>
      </c>
      <c r="AI52" s="37"/>
      <c r="AJ52" s="37"/>
      <c r="AK52" s="37"/>
      <c r="AL52" s="37"/>
      <c r="AM52" s="37"/>
      <c r="AN52" s="37"/>
    </row>
    <row r="53" spans="1:40" ht="13.5" customHeight="1">
      <c r="A53" s="14">
        <v>13203</v>
      </c>
      <c r="B53" s="594" t="s">
        <v>790</v>
      </c>
      <c r="C53" s="56">
        <v>1</v>
      </c>
      <c r="D53" s="309" t="s">
        <v>94</v>
      </c>
      <c r="E53" s="17">
        <v>110.833333333333</v>
      </c>
      <c r="F53" s="310">
        <f t="shared" si="14"/>
        <v>0</v>
      </c>
      <c r="G53" s="19"/>
      <c r="H53" s="19"/>
      <c r="I53" s="19"/>
      <c r="J53" s="632"/>
      <c r="K53" s="19"/>
      <c r="L53" s="19"/>
      <c r="M53" s="151"/>
      <c r="N53" s="19"/>
      <c r="O53" s="19"/>
      <c r="P53" s="19"/>
      <c r="Q53" s="19"/>
      <c r="R53" s="315"/>
      <c r="S53" s="315"/>
      <c r="T53" s="315"/>
      <c r="U53" s="19"/>
      <c r="V53" s="19"/>
      <c r="W53" s="19"/>
      <c r="X53" s="169">
        <v>5</v>
      </c>
      <c r="Y53" s="92">
        <v>60</v>
      </c>
      <c r="Z53" s="92">
        <v>30</v>
      </c>
      <c r="AA53" s="92">
        <v>30</v>
      </c>
      <c r="AB53" s="214">
        <f t="shared" si="13"/>
        <v>0</v>
      </c>
      <c r="AC53" s="334">
        <f t="shared" si="8"/>
        <v>0</v>
      </c>
      <c r="AD53" s="38">
        <f t="shared" si="9"/>
        <v>0</v>
      </c>
      <c r="AE53" s="37"/>
      <c r="AF53" s="37"/>
      <c r="AG53" s="37"/>
      <c r="AH53" s="37">
        <v>17000091</v>
      </c>
      <c r="AI53" s="37"/>
      <c r="AJ53" s="37"/>
      <c r="AK53" s="37"/>
      <c r="AL53" s="37"/>
      <c r="AM53" s="37"/>
      <c r="AN53" s="37"/>
    </row>
    <row r="54" spans="1:40" ht="13.5" customHeight="1">
      <c r="A54" s="14">
        <v>13204</v>
      </c>
      <c r="B54" s="594" t="s">
        <v>791</v>
      </c>
      <c r="C54" s="56">
        <v>1</v>
      </c>
      <c r="D54" s="309" t="s">
        <v>94</v>
      </c>
      <c r="E54" s="17">
        <v>259.16666666666703</v>
      </c>
      <c r="F54" s="310">
        <f t="shared" si="14"/>
        <v>0</v>
      </c>
      <c r="G54" s="19"/>
      <c r="H54" s="19"/>
      <c r="I54" s="19"/>
      <c r="J54" s="632"/>
      <c r="K54" s="19"/>
      <c r="L54" s="19"/>
      <c r="M54" s="151"/>
      <c r="N54" s="19"/>
      <c r="O54" s="19"/>
      <c r="P54" s="19"/>
      <c r="Q54" s="19"/>
      <c r="R54" s="315"/>
      <c r="S54" s="315"/>
      <c r="T54" s="315"/>
      <c r="U54" s="19"/>
      <c r="V54" s="19"/>
      <c r="W54" s="19"/>
      <c r="X54" s="169">
        <v>16</v>
      </c>
      <c r="Y54" s="92">
        <v>80</v>
      </c>
      <c r="Z54" s="92">
        <v>30</v>
      </c>
      <c r="AA54" s="92">
        <v>30</v>
      </c>
      <c r="AB54" s="214">
        <f t="shared" si="13"/>
        <v>0</v>
      </c>
      <c r="AC54" s="334">
        <f t="shared" si="8"/>
        <v>0</v>
      </c>
      <c r="AD54" s="38">
        <f t="shared" si="9"/>
        <v>0</v>
      </c>
      <c r="AE54" s="37"/>
      <c r="AF54" s="37"/>
      <c r="AG54" s="37"/>
      <c r="AH54" s="37">
        <v>17000092</v>
      </c>
      <c r="AI54" s="37"/>
      <c r="AJ54" s="37"/>
      <c r="AK54" s="37"/>
      <c r="AL54" s="37"/>
      <c r="AM54" s="37"/>
      <c r="AN54" s="37"/>
    </row>
    <row r="55" spans="1:40" ht="13.5" customHeight="1">
      <c r="A55" s="14">
        <v>13205</v>
      </c>
      <c r="B55" s="594" t="s">
        <v>792</v>
      </c>
      <c r="C55" s="56">
        <v>1</v>
      </c>
      <c r="D55" s="309" t="s">
        <v>94</v>
      </c>
      <c r="E55" s="17">
        <v>134.166666666667</v>
      </c>
      <c r="F55" s="310">
        <f t="shared" si="14"/>
        <v>0</v>
      </c>
      <c r="G55" s="19"/>
      <c r="H55" s="19"/>
      <c r="I55" s="19"/>
      <c r="J55" s="632"/>
      <c r="K55" s="19"/>
      <c r="L55" s="19"/>
      <c r="M55" s="151"/>
      <c r="N55" s="19"/>
      <c r="O55" s="19"/>
      <c r="P55" s="19"/>
      <c r="Q55" s="19"/>
      <c r="R55" s="315"/>
      <c r="S55" s="315"/>
      <c r="T55" s="315"/>
      <c r="U55" s="19"/>
      <c r="V55" s="19"/>
      <c r="W55" s="19"/>
      <c r="X55" s="169">
        <v>9</v>
      </c>
      <c r="Y55" s="92">
        <v>60</v>
      </c>
      <c r="Z55" s="92">
        <v>30</v>
      </c>
      <c r="AA55" s="92">
        <v>30</v>
      </c>
      <c r="AB55" s="214">
        <f t="shared" si="13"/>
        <v>0</v>
      </c>
      <c r="AC55" s="334">
        <f t="shared" si="8"/>
        <v>0</v>
      </c>
      <c r="AD55" s="38">
        <f t="shared" si="9"/>
        <v>0</v>
      </c>
      <c r="AE55" s="37"/>
      <c r="AF55" s="37"/>
      <c r="AG55" s="37"/>
      <c r="AH55" s="37">
        <v>17000093</v>
      </c>
      <c r="AI55" s="37"/>
      <c r="AJ55" s="37"/>
      <c r="AK55" s="37"/>
      <c r="AL55" s="37"/>
      <c r="AM55" s="37"/>
      <c r="AN55" s="37"/>
    </row>
    <row r="56" spans="1:40" ht="13.5" customHeight="1">
      <c r="A56" s="14">
        <v>13206</v>
      </c>
      <c r="B56" s="594" t="s">
        <v>793</v>
      </c>
      <c r="C56" s="56">
        <v>1</v>
      </c>
      <c r="D56" s="309" t="s">
        <v>94</v>
      </c>
      <c r="E56" s="17">
        <v>163.333333333333</v>
      </c>
      <c r="F56" s="310">
        <f t="shared" si="14"/>
        <v>0</v>
      </c>
      <c r="G56" s="19"/>
      <c r="H56" s="19"/>
      <c r="I56" s="19"/>
      <c r="J56" s="632"/>
      <c r="K56" s="19"/>
      <c r="L56" s="19"/>
      <c r="M56" s="151"/>
      <c r="N56" s="19"/>
      <c r="O56" s="19"/>
      <c r="P56" s="19"/>
      <c r="Q56" s="19"/>
      <c r="R56" s="315"/>
      <c r="S56" s="315"/>
      <c r="T56" s="315"/>
      <c r="U56" s="19"/>
      <c r="V56" s="19"/>
      <c r="W56" s="19"/>
      <c r="X56" s="169">
        <v>8</v>
      </c>
      <c r="Y56" s="92">
        <v>60</v>
      </c>
      <c r="Z56" s="92">
        <v>46</v>
      </c>
      <c r="AA56" s="92">
        <v>30</v>
      </c>
      <c r="AB56" s="214">
        <f t="shared" si="13"/>
        <v>0</v>
      </c>
      <c r="AC56" s="334">
        <f t="shared" si="8"/>
        <v>0</v>
      </c>
      <c r="AD56" s="38">
        <f t="shared" si="9"/>
        <v>0</v>
      </c>
      <c r="AE56" s="37"/>
      <c r="AF56" s="37"/>
      <c r="AG56" s="37"/>
      <c r="AH56" s="37">
        <v>17000094</v>
      </c>
      <c r="AI56" s="37"/>
      <c r="AJ56" s="37"/>
      <c r="AK56" s="37"/>
      <c r="AL56" s="37"/>
      <c r="AM56" s="37"/>
      <c r="AN56" s="37"/>
    </row>
    <row r="57" spans="1:40" ht="13.5" customHeight="1">
      <c r="A57" s="14">
        <v>13301</v>
      </c>
      <c r="B57" s="594" t="s">
        <v>794</v>
      </c>
      <c r="C57" s="56">
        <v>1</v>
      </c>
      <c r="D57" s="309" t="s">
        <v>94</v>
      </c>
      <c r="E57" s="17">
        <v>184.166666666667</v>
      </c>
      <c r="F57" s="310">
        <f t="shared" si="14"/>
        <v>0</v>
      </c>
      <c r="G57" s="19"/>
      <c r="H57" s="19"/>
      <c r="I57" s="19"/>
      <c r="J57" s="632"/>
      <c r="K57" s="19"/>
      <c r="L57" s="19"/>
      <c r="M57" s="151"/>
      <c r="N57" s="19"/>
      <c r="O57" s="19"/>
      <c r="P57" s="19"/>
      <c r="Q57" s="19"/>
      <c r="R57" s="315"/>
      <c r="S57" s="315"/>
      <c r="T57" s="315"/>
      <c r="U57" s="19"/>
      <c r="V57" s="19"/>
      <c r="W57" s="19"/>
      <c r="X57" s="169">
        <v>10</v>
      </c>
      <c r="Y57" s="92">
        <v>120</v>
      </c>
      <c r="Z57" s="92">
        <v>40</v>
      </c>
      <c r="AA57" s="92">
        <v>25</v>
      </c>
      <c r="AB57" s="214">
        <f t="shared" si="13"/>
        <v>0</v>
      </c>
      <c r="AC57" s="334">
        <f t="shared" si="8"/>
        <v>0</v>
      </c>
      <c r="AD57" s="38">
        <f t="shared" si="9"/>
        <v>0</v>
      </c>
      <c r="AE57" s="37"/>
      <c r="AF57" s="37"/>
      <c r="AG57" s="37"/>
      <c r="AH57" s="37">
        <v>17000095</v>
      </c>
      <c r="AI57" s="37"/>
      <c r="AJ57" s="37"/>
      <c r="AK57" s="37"/>
      <c r="AL57" s="37"/>
      <c r="AM57" s="37"/>
      <c r="AN57" s="37"/>
    </row>
    <row r="58" spans="1:40" ht="13.5" customHeight="1">
      <c r="A58" s="14">
        <v>13302</v>
      </c>
      <c r="B58" s="594" t="s">
        <v>795</v>
      </c>
      <c r="C58" s="56">
        <v>1</v>
      </c>
      <c r="D58" s="309" t="s">
        <v>94</v>
      </c>
      <c r="E58" s="17">
        <v>180.833333333333</v>
      </c>
      <c r="F58" s="310">
        <f t="shared" si="14"/>
        <v>0</v>
      </c>
      <c r="G58" s="19"/>
      <c r="H58" s="19"/>
      <c r="I58" s="19"/>
      <c r="J58" s="632"/>
      <c r="K58" s="19"/>
      <c r="L58" s="19"/>
      <c r="M58" s="151"/>
      <c r="N58" s="19"/>
      <c r="O58" s="19"/>
      <c r="P58" s="19"/>
      <c r="Q58" s="19"/>
      <c r="R58" s="315"/>
      <c r="S58" s="315"/>
      <c r="T58" s="315"/>
      <c r="U58" s="19"/>
      <c r="V58" s="19"/>
      <c r="W58" s="19"/>
      <c r="X58" s="169">
        <v>10</v>
      </c>
      <c r="Y58" s="92">
        <v>80</v>
      </c>
      <c r="Z58" s="92">
        <v>76</v>
      </c>
      <c r="AA58" s="92">
        <v>20</v>
      </c>
      <c r="AB58" s="214">
        <f t="shared" si="13"/>
        <v>0</v>
      </c>
      <c r="AC58" s="334">
        <f t="shared" si="8"/>
        <v>0</v>
      </c>
      <c r="AD58" s="38">
        <f t="shared" si="9"/>
        <v>0</v>
      </c>
      <c r="AE58" s="37"/>
      <c r="AF58" s="37"/>
      <c r="AG58" s="37"/>
      <c r="AH58" s="37">
        <v>17000096</v>
      </c>
      <c r="AI58" s="37"/>
      <c r="AJ58" s="37"/>
      <c r="AK58" s="37"/>
      <c r="AL58" s="37"/>
      <c r="AM58" s="37"/>
      <c r="AN58" s="37"/>
    </row>
    <row r="59" spans="1:40" ht="13.5" customHeight="1">
      <c r="A59" s="14">
        <v>13303</v>
      </c>
      <c r="B59" s="594" t="s">
        <v>796</v>
      </c>
      <c r="C59" s="56">
        <v>1</v>
      </c>
      <c r="D59" s="309" t="s">
        <v>94</v>
      </c>
      <c r="E59" s="17">
        <v>110.833333333333</v>
      </c>
      <c r="F59" s="310">
        <f t="shared" si="14"/>
        <v>0</v>
      </c>
      <c r="G59" s="19"/>
      <c r="H59" s="19"/>
      <c r="I59" s="19"/>
      <c r="J59" s="632"/>
      <c r="K59" s="19"/>
      <c r="L59" s="19"/>
      <c r="M59" s="151"/>
      <c r="N59" s="19"/>
      <c r="O59" s="19"/>
      <c r="P59" s="19"/>
      <c r="Q59" s="19"/>
      <c r="R59" s="315"/>
      <c r="S59" s="315"/>
      <c r="T59" s="315"/>
      <c r="U59" s="19"/>
      <c r="V59" s="19"/>
      <c r="W59" s="19"/>
      <c r="X59" s="169">
        <v>5</v>
      </c>
      <c r="Y59" s="92">
        <v>77</v>
      </c>
      <c r="Z59" s="92">
        <v>47</v>
      </c>
      <c r="AA59" s="92">
        <v>25</v>
      </c>
      <c r="AB59" s="214">
        <f>'[1]HRT volumes'!F107*'[1]HRT volumes'!X107</f>
        <v>0</v>
      </c>
      <c r="AC59" s="334">
        <f t="shared" si="8"/>
        <v>0</v>
      </c>
      <c r="AD59" s="38">
        <f t="shared" si="9"/>
        <v>0</v>
      </c>
      <c r="AE59" s="37"/>
      <c r="AF59" s="37"/>
      <c r="AG59" s="37"/>
      <c r="AH59" s="37">
        <v>17000097</v>
      </c>
      <c r="AI59" s="37"/>
      <c r="AJ59" s="37"/>
      <c r="AK59" s="37"/>
      <c r="AL59" s="37"/>
      <c r="AM59" s="37"/>
      <c r="AN59" s="37"/>
    </row>
    <row r="60" spans="1:40" ht="13.5" customHeight="1">
      <c r="A60" s="14">
        <v>13304</v>
      </c>
      <c r="B60" s="594" t="s">
        <v>797</v>
      </c>
      <c r="C60" s="56">
        <v>1</v>
      </c>
      <c r="D60" s="309" t="s">
        <v>94</v>
      </c>
      <c r="E60" s="17">
        <v>280.83333333333297</v>
      </c>
      <c r="F60" s="310">
        <f t="shared" si="14"/>
        <v>0</v>
      </c>
      <c r="G60" s="19"/>
      <c r="H60" s="19"/>
      <c r="I60" s="19"/>
      <c r="J60" s="632"/>
      <c r="K60" s="19"/>
      <c r="L60" s="19"/>
      <c r="M60" s="151"/>
      <c r="N60" s="19"/>
      <c r="O60" s="19"/>
      <c r="P60" s="19"/>
      <c r="Q60" s="19"/>
      <c r="R60" s="315"/>
      <c r="S60" s="315"/>
      <c r="T60" s="315"/>
      <c r="U60" s="19"/>
      <c r="V60" s="19"/>
      <c r="W60" s="19"/>
      <c r="X60" s="169">
        <v>16</v>
      </c>
      <c r="Y60" s="92">
        <v>115</v>
      </c>
      <c r="Z60" s="92">
        <v>100</v>
      </c>
      <c r="AA60" s="92">
        <v>40</v>
      </c>
      <c r="AB60" s="214">
        <f>'[1]HRT volumes'!F108*'[1]HRT volumes'!X108</f>
        <v>0</v>
      </c>
      <c r="AC60" s="334">
        <f t="shared" si="8"/>
        <v>0</v>
      </c>
      <c r="AD60" s="38">
        <f t="shared" si="9"/>
        <v>0</v>
      </c>
      <c r="AE60" s="37"/>
      <c r="AF60" s="37"/>
      <c r="AG60" s="37"/>
      <c r="AH60" s="37">
        <v>17000098</v>
      </c>
      <c r="AI60" s="37"/>
      <c r="AJ60" s="37"/>
      <c r="AK60" s="37"/>
      <c r="AL60" s="37"/>
      <c r="AM60" s="37"/>
      <c r="AN60" s="37"/>
    </row>
    <row r="61" spans="1:40" ht="13.5" customHeight="1">
      <c r="A61" s="14">
        <v>13305</v>
      </c>
      <c r="B61" s="594" t="s">
        <v>798</v>
      </c>
      <c r="C61" s="56">
        <v>1</v>
      </c>
      <c r="D61" s="309" t="s">
        <v>94</v>
      </c>
      <c r="E61" s="17">
        <v>305.83333333333297</v>
      </c>
      <c r="F61" s="310">
        <f t="shared" si="14"/>
        <v>0</v>
      </c>
      <c r="G61" s="19"/>
      <c r="H61" s="19"/>
      <c r="I61" s="19"/>
      <c r="J61" s="632"/>
      <c r="K61" s="19"/>
      <c r="L61" s="19"/>
      <c r="M61" s="151"/>
      <c r="N61" s="19"/>
      <c r="O61" s="19"/>
      <c r="P61" s="19"/>
      <c r="Q61" s="19"/>
      <c r="R61" s="315"/>
      <c r="S61" s="315"/>
      <c r="T61" s="315"/>
      <c r="U61" s="19"/>
      <c r="V61" s="19"/>
      <c r="W61" s="19"/>
      <c r="X61" s="169">
        <v>18</v>
      </c>
      <c r="Y61" s="92">
        <v>152</v>
      </c>
      <c r="Z61" s="92">
        <v>90</v>
      </c>
      <c r="AA61" s="92">
        <v>23</v>
      </c>
      <c r="AB61" s="214">
        <f>'[1]HRT volumes'!F109*'[1]HRT volumes'!X109</f>
        <v>0</v>
      </c>
      <c r="AC61" s="334">
        <f t="shared" si="8"/>
        <v>0</v>
      </c>
      <c r="AD61" s="38">
        <f t="shared" si="9"/>
        <v>0</v>
      </c>
      <c r="AE61" s="37"/>
      <c r="AF61" s="37"/>
      <c r="AG61" s="37"/>
      <c r="AH61" s="37">
        <v>17000099</v>
      </c>
      <c r="AI61" s="37"/>
      <c r="AJ61" s="37"/>
      <c r="AK61" s="37"/>
      <c r="AL61" s="37"/>
      <c r="AM61" s="37"/>
      <c r="AN61" s="37"/>
    </row>
    <row r="62" spans="1:40" ht="13.5" customHeight="1">
      <c r="A62" s="14">
        <v>13306</v>
      </c>
      <c r="B62" s="594" t="s">
        <v>799</v>
      </c>
      <c r="C62" s="56">
        <v>2</v>
      </c>
      <c r="D62" s="309" t="s">
        <v>94</v>
      </c>
      <c r="E62" s="17">
        <v>318.33333333333297</v>
      </c>
      <c r="F62" s="310">
        <f t="shared" si="14"/>
        <v>0</v>
      </c>
      <c r="G62" s="19"/>
      <c r="H62" s="19"/>
      <c r="I62" s="19"/>
      <c r="J62" s="632"/>
      <c r="K62" s="19"/>
      <c r="L62" s="19"/>
      <c r="M62" s="151"/>
      <c r="N62" s="19"/>
      <c r="O62" s="19"/>
      <c r="P62" s="19"/>
      <c r="Q62" s="19"/>
      <c r="R62" s="315"/>
      <c r="S62" s="315"/>
      <c r="T62" s="315"/>
      <c r="U62" s="19"/>
      <c r="V62" s="19"/>
      <c r="W62" s="19"/>
      <c r="X62" s="169">
        <v>18.2</v>
      </c>
      <c r="Y62" s="92">
        <v>153</v>
      </c>
      <c r="Z62" s="92">
        <v>80</v>
      </c>
      <c r="AA62" s="92">
        <v>30</v>
      </c>
      <c r="AB62" s="214">
        <f>'[1]HRT volumes'!F110*'[1]HRT volumes'!X110</f>
        <v>0</v>
      </c>
      <c r="AC62" s="334">
        <f t="shared" si="8"/>
        <v>0</v>
      </c>
      <c r="AD62" s="38">
        <f t="shared" si="9"/>
        <v>0</v>
      </c>
      <c r="AE62" s="37"/>
      <c r="AF62" s="37"/>
      <c r="AG62" s="37"/>
      <c r="AH62" s="37">
        <v>17000100</v>
      </c>
      <c r="AI62" s="37"/>
      <c r="AJ62" s="37"/>
      <c r="AK62" s="37"/>
      <c r="AL62" s="37"/>
      <c r="AM62" s="37"/>
      <c r="AN62" s="37"/>
    </row>
    <row r="63" spans="1:40" ht="13.5" customHeight="1">
      <c r="A63" s="14">
        <v>13307</v>
      </c>
      <c r="B63" s="594" t="s">
        <v>800</v>
      </c>
      <c r="C63" s="56">
        <v>2</v>
      </c>
      <c r="D63" s="309" t="s">
        <v>94</v>
      </c>
      <c r="E63" s="17">
        <v>405.83333333333297</v>
      </c>
      <c r="F63" s="310">
        <f t="shared" si="14"/>
        <v>0</v>
      </c>
      <c r="G63" s="19"/>
      <c r="H63" s="19"/>
      <c r="I63" s="19"/>
      <c r="J63" s="632"/>
      <c r="K63" s="19"/>
      <c r="L63" s="19"/>
      <c r="M63" s="151"/>
      <c r="N63" s="19"/>
      <c r="O63" s="19"/>
      <c r="P63" s="19"/>
      <c r="Q63" s="19"/>
      <c r="R63" s="315"/>
      <c r="S63" s="315"/>
      <c r="T63" s="315"/>
      <c r="U63" s="19"/>
      <c r="V63" s="19"/>
      <c r="W63" s="19"/>
      <c r="X63" s="169">
        <v>22</v>
      </c>
      <c r="Y63" s="92">
        <v>187</v>
      </c>
      <c r="Z63" s="92">
        <v>85</v>
      </c>
      <c r="AA63" s="92">
        <v>30</v>
      </c>
      <c r="AB63" s="214">
        <f>'[1]HRT volumes'!F111*'[1]HRT volumes'!X111</f>
        <v>0</v>
      </c>
      <c r="AC63" s="334">
        <f t="shared" si="8"/>
        <v>0</v>
      </c>
      <c r="AD63" s="38">
        <f t="shared" si="9"/>
        <v>0</v>
      </c>
      <c r="AE63" s="37"/>
      <c r="AF63" s="37"/>
      <c r="AG63" s="37"/>
      <c r="AH63" s="37">
        <v>17000101</v>
      </c>
      <c r="AI63" s="37"/>
      <c r="AJ63" s="37"/>
      <c r="AK63" s="37"/>
      <c r="AL63" s="37"/>
      <c r="AM63" s="37"/>
      <c r="AN63" s="37"/>
    </row>
    <row r="64" spans="1:40" ht="13.5" customHeight="1">
      <c r="A64" s="14">
        <v>13220</v>
      </c>
      <c r="B64" s="595" t="s">
        <v>801</v>
      </c>
      <c r="C64" s="56">
        <v>1</v>
      </c>
      <c r="D64" s="309" t="s">
        <v>94</v>
      </c>
      <c r="E64" s="17">
        <v>155</v>
      </c>
      <c r="F64" s="310">
        <f t="shared" si="14"/>
        <v>0</v>
      </c>
      <c r="G64" s="19"/>
      <c r="H64" s="19"/>
      <c r="I64" s="19"/>
      <c r="J64" s="632"/>
      <c r="K64" s="19"/>
      <c r="L64" s="19"/>
      <c r="M64" s="151"/>
      <c r="N64" s="19"/>
      <c r="O64" s="19"/>
      <c r="P64" s="19"/>
      <c r="Q64" s="19"/>
      <c r="R64" s="315"/>
      <c r="S64" s="315"/>
      <c r="T64" s="315"/>
      <c r="U64" s="19"/>
      <c r="V64" s="19"/>
      <c r="W64" s="19"/>
      <c r="X64" s="169">
        <v>4.55</v>
      </c>
      <c r="Y64" s="92">
        <v>52</v>
      </c>
      <c r="Z64" s="92">
        <v>52</v>
      </c>
      <c r="AA64" s="92">
        <v>22</v>
      </c>
      <c r="AB64" s="214">
        <f>'[1]HRT volumes'!F112*'[1]HRT volumes'!X112</f>
        <v>0</v>
      </c>
      <c r="AC64" s="334">
        <f t="shared" si="8"/>
        <v>0</v>
      </c>
      <c r="AD64" s="38">
        <f t="shared" si="9"/>
        <v>0</v>
      </c>
      <c r="AE64" s="37"/>
      <c r="AF64" s="37"/>
      <c r="AG64" s="37"/>
      <c r="AH64" s="37">
        <v>17000102</v>
      </c>
      <c r="AI64" s="37"/>
      <c r="AJ64" s="37"/>
      <c r="AK64" s="37"/>
      <c r="AL64" s="37"/>
      <c r="AM64" s="37"/>
      <c r="AN64" s="37"/>
    </row>
    <row r="65" spans="1:40" ht="13.5" customHeight="1">
      <c r="A65" s="14">
        <v>13221</v>
      </c>
      <c r="B65" s="595" t="s">
        <v>802</v>
      </c>
      <c r="C65" s="56">
        <v>1</v>
      </c>
      <c r="D65" s="309" t="s">
        <v>94</v>
      </c>
      <c r="E65" s="17">
        <v>155.833333333333</v>
      </c>
      <c r="F65" s="310">
        <f t="shared" si="14"/>
        <v>0</v>
      </c>
      <c r="G65" s="19"/>
      <c r="H65" s="19"/>
      <c r="I65" s="19"/>
      <c r="J65" s="632"/>
      <c r="K65" s="19"/>
      <c r="L65" s="19"/>
      <c r="M65" s="151"/>
      <c r="N65" s="19"/>
      <c r="O65" s="19"/>
      <c r="P65" s="19"/>
      <c r="Q65" s="19"/>
      <c r="R65" s="315"/>
      <c r="S65" s="315"/>
      <c r="T65" s="315"/>
      <c r="U65" s="19"/>
      <c r="V65" s="19"/>
      <c r="W65" s="19"/>
      <c r="X65" s="169">
        <v>6.5</v>
      </c>
      <c r="Y65" s="92">
        <v>77</v>
      </c>
      <c r="Z65" s="92">
        <v>69</v>
      </c>
      <c r="AA65" s="92">
        <v>32</v>
      </c>
      <c r="AB65" s="214">
        <f>'[1]HRT volumes'!F113*'[1]HRT volumes'!X113</f>
        <v>0</v>
      </c>
      <c r="AC65" s="334">
        <f t="shared" si="8"/>
        <v>0</v>
      </c>
      <c r="AD65" s="38">
        <f t="shared" si="9"/>
        <v>0</v>
      </c>
      <c r="AE65" s="37"/>
      <c r="AF65" s="37"/>
      <c r="AG65" s="37"/>
      <c r="AH65" s="37">
        <v>17000103</v>
      </c>
      <c r="AI65" s="37"/>
      <c r="AJ65" s="37"/>
      <c r="AK65" s="37"/>
      <c r="AL65" s="37"/>
      <c r="AM65" s="37"/>
      <c r="AN65" s="37"/>
    </row>
    <row r="66" spans="1:40" ht="13.5" customHeight="1">
      <c r="A66" s="14">
        <v>13222</v>
      </c>
      <c r="B66" s="595" t="s">
        <v>803</v>
      </c>
      <c r="C66" s="56">
        <v>1</v>
      </c>
      <c r="D66" s="309" t="s">
        <v>94</v>
      </c>
      <c r="E66" s="17">
        <v>137.5</v>
      </c>
      <c r="F66" s="310">
        <f t="shared" si="14"/>
        <v>0</v>
      </c>
      <c r="G66" s="19"/>
      <c r="H66" s="19"/>
      <c r="I66" s="19"/>
      <c r="J66" s="632"/>
      <c r="K66" s="19"/>
      <c r="L66" s="19"/>
      <c r="M66" s="151"/>
      <c r="N66" s="19"/>
      <c r="O66" s="19"/>
      <c r="P66" s="19"/>
      <c r="Q66" s="19"/>
      <c r="R66" s="315"/>
      <c r="S66" s="315"/>
      <c r="T66" s="315"/>
      <c r="U66" s="19"/>
      <c r="V66" s="19"/>
      <c r="W66" s="19"/>
      <c r="X66" s="169">
        <v>5.72</v>
      </c>
      <c r="Y66" s="92">
        <v>40</v>
      </c>
      <c r="Z66" s="92">
        <v>70</v>
      </c>
      <c r="AA66" s="92">
        <v>30</v>
      </c>
      <c r="AB66" s="214">
        <f>'[1]HRT volumes'!F114*'[1]HRT volumes'!X114</f>
        <v>0</v>
      </c>
      <c r="AC66" s="334">
        <f t="shared" si="8"/>
        <v>0</v>
      </c>
      <c r="AD66" s="38">
        <f t="shared" si="9"/>
        <v>0</v>
      </c>
      <c r="AE66" s="37"/>
      <c r="AF66" s="37"/>
      <c r="AG66" s="37"/>
      <c r="AH66" s="37">
        <v>17000104</v>
      </c>
      <c r="AI66" s="37"/>
      <c r="AJ66" s="37"/>
      <c r="AK66" s="37"/>
      <c r="AL66" s="37"/>
      <c r="AM66" s="37"/>
      <c r="AN66" s="37"/>
    </row>
    <row r="67" spans="1:40" ht="13.5" customHeight="1">
      <c r="A67" s="14">
        <v>13223</v>
      </c>
      <c r="B67" s="595" t="s">
        <v>804</v>
      </c>
      <c r="C67" s="56">
        <v>1</v>
      </c>
      <c r="D67" s="309" t="s">
        <v>94</v>
      </c>
      <c r="E67" s="17">
        <v>155</v>
      </c>
      <c r="F67" s="310">
        <f t="shared" si="14"/>
        <v>0</v>
      </c>
      <c r="G67" s="19"/>
      <c r="H67" s="19"/>
      <c r="I67" s="19"/>
      <c r="J67" s="632"/>
      <c r="K67" s="19"/>
      <c r="L67" s="19"/>
      <c r="M67" s="151"/>
      <c r="N67" s="19"/>
      <c r="O67" s="19"/>
      <c r="P67" s="19"/>
      <c r="Q67" s="19"/>
      <c r="R67" s="315"/>
      <c r="S67" s="315"/>
      <c r="T67" s="315"/>
      <c r="U67" s="19"/>
      <c r="V67" s="19"/>
      <c r="W67" s="19"/>
      <c r="X67" s="169">
        <v>4.55</v>
      </c>
      <c r="Y67" s="92">
        <v>65</v>
      </c>
      <c r="Z67" s="92">
        <v>62</v>
      </c>
      <c r="AA67" s="92">
        <v>21</v>
      </c>
      <c r="AB67" s="214">
        <f>'[1]HRT volumes'!F115*'[1]HRT volumes'!X115</f>
        <v>0</v>
      </c>
      <c r="AC67" s="334">
        <f t="shared" si="8"/>
        <v>0</v>
      </c>
      <c r="AD67" s="38">
        <f t="shared" si="9"/>
        <v>0</v>
      </c>
      <c r="AE67" s="37"/>
      <c r="AF67" s="37"/>
      <c r="AG67" s="37"/>
      <c r="AH67" s="37">
        <v>17000105</v>
      </c>
      <c r="AI67" s="37"/>
      <c r="AJ67" s="37"/>
      <c r="AK67" s="37"/>
      <c r="AL67" s="37"/>
      <c r="AM67" s="37"/>
      <c r="AN67" s="37"/>
    </row>
    <row r="68" spans="1:40" ht="13.5" customHeight="1">
      <c r="A68" s="14">
        <v>13224</v>
      </c>
      <c r="B68" s="595" t="s">
        <v>805</v>
      </c>
      <c r="C68" s="56">
        <v>1</v>
      </c>
      <c r="D68" s="309" t="s">
        <v>94</v>
      </c>
      <c r="E68" s="17">
        <v>293.33333333333297</v>
      </c>
      <c r="F68" s="310">
        <f t="shared" si="14"/>
        <v>0</v>
      </c>
      <c r="G68" s="19"/>
      <c r="H68" s="19"/>
      <c r="I68" s="19"/>
      <c r="J68" s="632"/>
      <c r="K68" s="19"/>
      <c r="L68" s="19"/>
      <c r="M68" s="151"/>
      <c r="N68" s="19"/>
      <c r="O68" s="19"/>
      <c r="P68" s="19"/>
      <c r="Q68" s="19"/>
      <c r="R68" s="315"/>
      <c r="S68" s="315"/>
      <c r="T68" s="315"/>
      <c r="U68" s="19"/>
      <c r="V68" s="19"/>
      <c r="W68" s="19"/>
      <c r="X68" s="169">
        <v>12.22</v>
      </c>
      <c r="Y68" s="92">
        <v>80</v>
      </c>
      <c r="Z68" s="92">
        <v>111</v>
      </c>
      <c r="AA68" s="92">
        <v>40</v>
      </c>
      <c r="AB68" s="214">
        <f>'[1]HRT volumes'!F116*'[1]HRT volumes'!X116</f>
        <v>0</v>
      </c>
      <c r="AC68" s="334">
        <f t="shared" si="8"/>
        <v>0</v>
      </c>
      <c r="AD68" s="38">
        <f t="shared" si="9"/>
        <v>0</v>
      </c>
      <c r="AE68" s="37"/>
      <c r="AF68" s="37"/>
      <c r="AG68" s="37"/>
      <c r="AH68" s="37">
        <v>17000106</v>
      </c>
      <c r="AI68" s="37"/>
      <c r="AJ68" s="37"/>
      <c r="AK68" s="37"/>
      <c r="AL68" s="37"/>
      <c r="AM68" s="37"/>
      <c r="AN68" s="37"/>
    </row>
    <row r="69" spans="1:40" ht="13.5" customHeight="1">
      <c r="A69" s="14">
        <v>13225</v>
      </c>
      <c r="B69" s="595" t="s">
        <v>806</v>
      </c>
      <c r="C69" s="56">
        <v>1</v>
      </c>
      <c r="D69" s="309" t="s">
        <v>94</v>
      </c>
      <c r="E69" s="17">
        <v>290</v>
      </c>
      <c r="F69" s="310">
        <f t="shared" si="14"/>
        <v>0</v>
      </c>
      <c r="G69" s="19"/>
      <c r="H69" s="19"/>
      <c r="I69" s="19"/>
      <c r="J69" s="632"/>
      <c r="K69" s="19"/>
      <c r="L69" s="19"/>
      <c r="M69" s="151"/>
      <c r="N69" s="19"/>
      <c r="O69" s="19"/>
      <c r="P69" s="19"/>
      <c r="Q69" s="19"/>
      <c r="R69" s="315"/>
      <c r="S69" s="315"/>
      <c r="T69" s="315"/>
      <c r="U69" s="19"/>
      <c r="V69" s="19"/>
      <c r="W69" s="19"/>
      <c r="X69" s="169">
        <v>12.09</v>
      </c>
      <c r="Y69" s="92">
        <v>80</v>
      </c>
      <c r="Z69" s="92">
        <v>120</v>
      </c>
      <c r="AA69" s="92">
        <v>25</v>
      </c>
      <c r="AB69" s="214">
        <f>'[1]HRT volumes'!F117*'[1]HRT volumes'!X117</f>
        <v>0</v>
      </c>
      <c r="AC69" s="334">
        <f t="shared" si="8"/>
        <v>0</v>
      </c>
      <c r="AD69" s="38">
        <f t="shared" si="9"/>
        <v>0</v>
      </c>
      <c r="AE69" s="37"/>
      <c r="AF69" s="37"/>
      <c r="AG69" s="37"/>
      <c r="AH69" s="37">
        <v>17000107</v>
      </c>
      <c r="AI69" s="37"/>
      <c r="AJ69" s="37"/>
      <c r="AK69" s="37"/>
      <c r="AL69" s="37"/>
      <c r="AM69" s="37"/>
      <c r="AN69" s="37"/>
    </row>
    <row r="70" spans="1:40" ht="13.5" customHeight="1">
      <c r="A70" s="14">
        <v>13226</v>
      </c>
      <c r="B70" s="595" t="s">
        <v>807</v>
      </c>
      <c r="C70" s="56">
        <v>1</v>
      </c>
      <c r="D70" s="309" t="s">
        <v>94</v>
      </c>
      <c r="E70" s="17">
        <v>327.5</v>
      </c>
      <c r="F70" s="310">
        <f t="shared" si="14"/>
        <v>0</v>
      </c>
      <c r="G70" s="19"/>
      <c r="H70" s="19"/>
      <c r="I70" s="19"/>
      <c r="J70" s="632"/>
      <c r="K70" s="19"/>
      <c r="L70" s="19"/>
      <c r="M70" s="151"/>
      <c r="N70" s="19"/>
      <c r="O70" s="19"/>
      <c r="P70" s="19"/>
      <c r="Q70" s="19"/>
      <c r="R70" s="315"/>
      <c r="S70" s="315"/>
      <c r="T70" s="315"/>
      <c r="U70" s="19"/>
      <c r="V70" s="19"/>
      <c r="W70" s="19"/>
      <c r="X70" s="169">
        <v>13.65</v>
      </c>
      <c r="Y70" s="92">
        <v>53</v>
      </c>
      <c r="Z70" s="92">
        <v>53</v>
      </c>
      <c r="AA70" s="92">
        <v>19</v>
      </c>
      <c r="AB70" s="214">
        <f>'[1]HRT volumes'!F118*'[1]HRT volumes'!X118</f>
        <v>0</v>
      </c>
      <c r="AC70" s="334">
        <f t="shared" si="8"/>
        <v>0</v>
      </c>
      <c r="AD70" s="38">
        <f t="shared" si="9"/>
        <v>0</v>
      </c>
      <c r="AE70" s="37"/>
      <c r="AF70" s="37"/>
      <c r="AG70" s="37"/>
      <c r="AH70" s="37">
        <v>17000108</v>
      </c>
      <c r="AI70" s="37"/>
      <c r="AJ70" s="37"/>
      <c r="AK70" s="37"/>
      <c r="AL70" s="37"/>
      <c r="AM70" s="37"/>
      <c r="AN70" s="37"/>
    </row>
    <row r="71" spans="1:40" ht="13.5" customHeight="1">
      <c r="A71" s="14"/>
      <c r="B71" s="344"/>
      <c r="C71" s="344"/>
      <c r="D71" s="345"/>
      <c r="E71" s="346" t="s">
        <v>405</v>
      </c>
      <c r="F71" s="347">
        <f>SUM(F5:F70)</f>
        <v>0</v>
      </c>
      <c r="G71" s="19"/>
      <c r="H71" s="315"/>
      <c r="I71" s="315"/>
      <c r="J71" s="511"/>
      <c r="K71" s="315"/>
      <c r="L71" s="315"/>
      <c r="M71" s="511"/>
      <c r="N71" s="315"/>
      <c r="O71" s="315"/>
      <c r="P71" s="315"/>
      <c r="Q71" s="315"/>
      <c r="R71" s="315"/>
      <c r="S71" s="315"/>
      <c r="T71" s="315"/>
      <c r="U71" s="315"/>
      <c r="V71" s="315"/>
      <c r="W71" s="315"/>
      <c r="X71" s="352"/>
      <c r="Y71" s="354"/>
      <c r="Z71" s="354"/>
      <c r="AA71" s="354"/>
      <c r="AB71" s="355">
        <f>SUM(AB5:AB70)</f>
        <v>0</v>
      </c>
      <c r="AC71" s="356">
        <f>SUM(AC5:AC70)</f>
        <v>0</v>
      </c>
      <c r="AD71" s="356">
        <f>SUM(AD5:AD70)</f>
        <v>0</v>
      </c>
      <c r="AE71" s="37"/>
      <c r="AF71" s="37"/>
      <c r="AG71" s="37"/>
      <c r="AH71" s="37"/>
      <c r="AI71" s="37"/>
      <c r="AJ71" s="37"/>
      <c r="AK71" s="37"/>
      <c r="AL71" s="37"/>
      <c r="AM71" s="37"/>
      <c r="AN71" s="37"/>
    </row>
    <row r="72" spans="1:40" ht="13.5" customHeight="1">
      <c r="A72" s="33"/>
      <c r="B72" s="349"/>
      <c r="C72" s="349"/>
      <c r="D72" s="656" t="s">
        <v>816</v>
      </c>
      <c r="E72" s="657"/>
      <c r="F72" s="658">
        <f>AC71</f>
        <v>0</v>
      </c>
      <c r="G72" s="37"/>
      <c r="H72" s="37"/>
      <c r="I72" s="37"/>
      <c r="J72" s="37"/>
      <c r="K72" s="37"/>
      <c r="L72" s="37"/>
      <c r="M72" s="37"/>
      <c r="N72" s="37"/>
      <c r="O72" s="37"/>
      <c r="P72" s="37"/>
      <c r="Q72" s="37"/>
      <c r="R72" s="37"/>
      <c r="S72" s="37"/>
      <c r="T72" s="37"/>
      <c r="U72" s="353"/>
      <c r="V72" s="353"/>
      <c r="W72" s="353"/>
      <c r="X72" s="37"/>
      <c r="Y72" s="37"/>
      <c r="Z72" s="37"/>
      <c r="AA72" s="37"/>
      <c r="AB72" s="38"/>
      <c r="AC72" s="37"/>
      <c r="AD72" s="37"/>
      <c r="AE72" s="37"/>
      <c r="AF72" s="37"/>
      <c r="AG72" s="37"/>
      <c r="AH72" s="37"/>
      <c r="AI72" s="37"/>
      <c r="AJ72" s="37"/>
      <c r="AK72" s="37"/>
      <c r="AL72" s="37"/>
      <c r="AM72" s="37"/>
      <c r="AN72" s="37"/>
    </row>
    <row r="73" spans="1:40" ht="13.5" customHeight="1">
      <c r="A73" s="33"/>
      <c r="B73" s="349"/>
      <c r="C73" s="349"/>
      <c r="D73" s="349"/>
      <c r="E73" s="351"/>
      <c r="F73" s="38"/>
      <c r="G73" s="37"/>
      <c r="H73" s="37"/>
      <c r="I73" s="37"/>
      <c r="J73" s="37"/>
      <c r="K73" s="37"/>
      <c r="L73" s="37"/>
      <c r="M73" s="37"/>
      <c r="N73" s="37"/>
      <c r="O73" s="37"/>
      <c r="P73" s="37"/>
      <c r="Q73" s="37"/>
      <c r="R73" s="37"/>
      <c r="S73" s="37"/>
      <c r="T73" s="37"/>
      <c r="U73" s="353"/>
      <c r="V73" s="353"/>
      <c r="W73" s="353"/>
      <c r="X73" s="37"/>
      <c r="Y73" s="37"/>
      <c r="Z73" s="37"/>
      <c r="AA73" s="37"/>
      <c r="AB73" s="38"/>
      <c r="AC73" s="37"/>
      <c r="AD73" s="37"/>
      <c r="AE73" s="37"/>
      <c r="AF73" s="37"/>
      <c r="AG73" s="37"/>
      <c r="AH73" s="37"/>
      <c r="AI73" s="37"/>
      <c r="AJ73" s="37"/>
      <c r="AK73" s="37"/>
      <c r="AL73" s="37"/>
      <c r="AM73" s="37"/>
      <c r="AN73" s="37"/>
    </row>
    <row r="74" spans="1:40" ht="13.5" customHeight="1">
      <c r="A74" s="33"/>
      <c r="B74" s="349"/>
      <c r="C74" s="349"/>
      <c r="D74" s="349"/>
      <c r="E74" s="351"/>
      <c r="F74" s="38"/>
      <c r="G74" s="37"/>
      <c r="H74" s="37"/>
      <c r="I74" s="37"/>
      <c r="J74" s="37"/>
      <c r="K74" s="37"/>
      <c r="L74" s="37"/>
      <c r="M74" s="37"/>
      <c r="N74" s="37"/>
      <c r="O74" s="37"/>
      <c r="P74" s="37"/>
      <c r="Q74" s="37"/>
      <c r="R74" s="37"/>
      <c r="S74" s="37"/>
      <c r="T74" s="37"/>
      <c r="U74" s="37"/>
      <c r="V74" s="37"/>
      <c r="W74" s="37"/>
      <c r="X74" s="37"/>
      <c r="Y74" s="37"/>
      <c r="Z74" s="37"/>
      <c r="AA74" s="37"/>
      <c r="AB74" s="38"/>
      <c r="AC74" s="37"/>
      <c r="AD74" s="37"/>
      <c r="AE74" s="37"/>
      <c r="AF74" s="37"/>
      <c r="AG74" s="37"/>
      <c r="AH74" s="37"/>
      <c r="AI74" s="37"/>
      <c r="AJ74" s="37"/>
      <c r="AK74" s="37"/>
      <c r="AL74" s="37"/>
      <c r="AM74" s="37"/>
      <c r="AN74" s="37"/>
    </row>
    <row r="75" spans="1:40" ht="13.5" customHeight="1">
      <c r="A75" s="33"/>
      <c r="B75" s="349"/>
      <c r="C75" s="349"/>
      <c r="D75" s="349"/>
      <c r="E75" s="351"/>
      <c r="F75" s="38"/>
      <c r="G75" s="37"/>
      <c r="H75" s="37"/>
      <c r="I75" s="37"/>
      <c r="J75" s="37"/>
      <c r="K75" s="37"/>
      <c r="L75" s="37"/>
      <c r="M75" s="37"/>
      <c r="N75" s="37"/>
      <c r="O75" s="37"/>
      <c r="P75" s="37"/>
      <c r="Q75" s="37"/>
      <c r="R75" s="37"/>
      <c r="S75" s="37"/>
      <c r="T75" s="37"/>
      <c r="U75" s="37"/>
      <c r="V75" s="37"/>
      <c r="W75" s="37"/>
      <c r="X75" s="37"/>
      <c r="Y75" s="37"/>
      <c r="Z75" s="37"/>
      <c r="AA75" s="37"/>
      <c r="AB75" s="38"/>
      <c r="AC75" s="37"/>
      <c r="AD75" s="37"/>
      <c r="AE75" s="37"/>
      <c r="AF75" s="37"/>
      <c r="AG75" s="37"/>
      <c r="AH75" s="37"/>
      <c r="AI75" s="37"/>
      <c r="AJ75" s="37"/>
      <c r="AK75" s="37"/>
      <c r="AL75" s="37"/>
      <c r="AM75" s="37"/>
      <c r="AN75" s="37"/>
    </row>
    <row r="76" spans="1:40" ht="13.5" customHeight="1">
      <c r="A76" s="33"/>
      <c r="B76" s="349"/>
      <c r="C76" s="349"/>
      <c r="D76" s="349"/>
      <c r="E76" s="351"/>
      <c r="F76" s="38"/>
      <c r="G76" s="37"/>
      <c r="H76" s="37"/>
      <c r="I76" s="37"/>
      <c r="J76" s="37"/>
      <c r="K76" s="37"/>
      <c r="L76" s="37"/>
      <c r="M76" s="37"/>
      <c r="N76" s="37"/>
      <c r="O76" s="37"/>
      <c r="P76" s="37"/>
      <c r="Q76" s="37"/>
      <c r="R76" s="37"/>
      <c r="S76" s="37"/>
      <c r="T76" s="37"/>
      <c r="U76" s="37"/>
      <c r="V76" s="37"/>
      <c r="W76" s="37"/>
      <c r="X76" s="37"/>
      <c r="Y76" s="37"/>
      <c r="Z76" s="37"/>
      <c r="AA76" s="37"/>
      <c r="AB76" s="38"/>
      <c r="AC76" s="37"/>
      <c r="AD76" s="37"/>
      <c r="AE76" s="37"/>
      <c r="AF76" s="37"/>
      <c r="AG76" s="37"/>
      <c r="AH76" s="37"/>
      <c r="AI76" s="37"/>
      <c r="AJ76" s="37"/>
      <c r="AK76" s="37"/>
      <c r="AL76" s="37"/>
      <c r="AM76" s="37"/>
      <c r="AN76" s="37"/>
    </row>
    <row r="77" spans="1:40" ht="13.5" customHeight="1">
      <c r="A77" s="33"/>
      <c r="B77" s="349"/>
      <c r="C77" s="349"/>
      <c r="D77" s="349"/>
      <c r="E77" s="351"/>
      <c r="F77" s="38"/>
      <c r="G77" s="37"/>
      <c r="H77" s="37"/>
      <c r="I77" s="37"/>
      <c r="J77" s="37"/>
      <c r="K77" s="37"/>
      <c r="L77" s="37"/>
      <c r="M77" s="37"/>
      <c r="N77" s="37"/>
      <c r="O77" s="37"/>
      <c r="P77" s="37"/>
      <c r="Q77" s="37"/>
      <c r="R77" s="37"/>
      <c r="S77" s="37"/>
      <c r="T77" s="37"/>
      <c r="U77" s="37"/>
      <c r="V77" s="37"/>
      <c r="W77" s="37"/>
      <c r="X77" s="37"/>
      <c r="Y77" s="37"/>
      <c r="Z77" s="37"/>
      <c r="AA77" s="37"/>
      <c r="AB77" s="38"/>
      <c r="AC77" s="37"/>
      <c r="AD77" s="37"/>
      <c r="AE77" s="37"/>
      <c r="AF77" s="37"/>
      <c r="AG77" s="37"/>
      <c r="AH77" s="37"/>
      <c r="AI77" s="37"/>
      <c r="AJ77" s="37"/>
      <c r="AK77" s="37"/>
      <c r="AL77" s="37"/>
      <c r="AM77" s="37"/>
      <c r="AN77" s="37"/>
    </row>
    <row r="78" spans="1:40" ht="13.5" customHeight="1">
      <c r="A78" s="33"/>
      <c r="B78" s="349"/>
      <c r="C78" s="349"/>
      <c r="D78" s="349"/>
      <c r="E78" s="351"/>
      <c r="F78" s="38"/>
      <c r="G78" s="37"/>
      <c r="H78" s="37"/>
      <c r="I78" s="37"/>
      <c r="J78" s="37"/>
      <c r="K78" s="37"/>
      <c r="L78" s="37"/>
      <c r="M78" s="37"/>
      <c r="N78" s="37"/>
      <c r="O78" s="37"/>
      <c r="P78" s="37"/>
      <c r="Q78" s="37"/>
      <c r="R78" s="37"/>
      <c r="S78" s="37"/>
      <c r="T78" s="37"/>
      <c r="U78" s="37"/>
      <c r="V78" s="37"/>
      <c r="W78" s="37"/>
      <c r="X78" s="37"/>
      <c r="Y78" s="37"/>
      <c r="Z78" s="37"/>
      <c r="AA78" s="37"/>
      <c r="AB78" s="38"/>
      <c r="AC78" s="37"/>
      <c r="AD78" s="37"/>
      <c r="AE78" s="37"/>
      <c r="AF78" s="37"/>
      <c r="AG78" s="37"/>
      <c r="AH78" s="37"/>
      <c r="AI78" s="37"/>
      <c r="AJ78" s="37"/>
      <c r="AK78" s="37"/>
      <c r="AL78" s="37"/>
      <c r="AM78" s="37"/>
      <c r="AN78" s="37"/>
    </row>
    <row r="79" spans="1:40" ht="13.5" customHeight="1">
      <c r="A79" s="33"/>
      <c r="B79" s="349"/>
      <c r="C79" s="349"/>
      <c r="D79" s="349"/>
      <c r="E79" s="351"/>
      <c r="F79" s="38"/>
      <c r="G79" s="37"/>
      <c r="H79" s="37"/>
      <c r="I79" s="37"/>
      <c r="J79" s="37"/>
      <c r="K79" s="37"/>
      <c r="L79" s="37"/>
      <c r="M79" s="37"/>
      <c r="N79" s="37"/>
      <c r="O79" s="37"/>
      <c r="P79" s="37"/>
      <c r="Q79" s="37"/>
      <c r="R79" s="37"/>
      <c r="S79" s="37"/>
      <c r="T79" s="37"/>
      <c r="U79" s="37"/>
      <c r="V79" s="37"/>
      <c r="W79" s="37"/>
      <c r="X79" s="37"/>
      <c r="Y79" s="37"/>
      <c r="Z79" s="37"/>
      <c r="AA79" s="37"/>
      <c r="AB79" s="38"/>
      <c r="AC79" s="37"/>
      <c r="AD79" s="37"/>
      <c r="AE79" s="37"/>
      <c r="AF79" s="37"/>
      <c r="AG79" s="37"/>
      <c r="AH79" s="37"/>
      <c r="AI79" s="37"/>
      <c r="AJ79" s="37"/>
      <c r="AK79" s="37"/>
      <c r="AL79" s="37"/>
      <c r="AM79" s="37"/>
      <c r="AN79" s="37"/>
    </row>
    <row r="80" spans="1:40" ht="13.5" customHeight="1">
      <c r="A80" s="33"/>
      <c r="B80" s="349"/>
      <c r="C80" s="349"/>
      <c r="D80" s="349"/>
      <c r="E80" s="351"/>
      <c r="F80" s="38"/>
      <c r="G80" s="37"/>
      <c r="H80" s="37"/>
      <c r="I80" s="37"/>
      <c r="J80" s="37"/>
      <c r="K80" s="37"/>
      <c r="L80" s="37"/>
      <c r="M80" s="37"/>
      <c r="N80" s="37"/>
      <c r="O80" s="37"/>
      <c r="P80" s="37"/>
      <c r="Q80" s="37"/>
      <c r="R80" s="37"/>
      <c r="S80" s="37"/>
      <c r="T80" s="37"/>
      <c r="U80" s="37"/>
      <c r="V80" s="37"/>
      <c r="W80" s="37"/>
      <c r="X80" s="37"/>
      <c r="Y80" s="37"/>
      <c r="Z80" s="37"/>
      <c r="AA80" s="37"/>
      <c r="AB80" s="38"/>
      <c r="AC80" s="37"/>
      <c r="AD80" s="37"/>
      <c r="AE80" s="37"/>
      <c r="AF80" s="37"/>
      <c r="AG80" s="37"/>
      <c r="AH80" s="37"/>
      <c r="AI80" s="37"/>
      <c r="AJ80" s="37"/>
      <c r="AK80" s="37"/>
      <c r="AL80" s="37"/>
      <c r="AM80" s="37"/>
      <c r="AN80" s="37"/>
    </row>
    <row r="81" spans="1:40" ht="13.5" customHeight="1">
      <c r="A81" s="33"/>
      <c r="B81" s="349"/>
      <c r="C81" s="349"/>
      <c r="D81" s="349"/>
      <c r="E81" s="351"/>
      <c r="F81" s="38"/>
      <c r="G81" s="37"/>
      <c r="H81" s="37"/>
      <c r="I81" s="37"/>
      <c r="J81" s="37"/>
      <c r="K81" s="37"/>
      <c r="L81" s="37"/>
      <c r="M81" s="37"/>
      <c r="N81" s="37"/>
      <c r="O81" s="37"/>
      <c r="P81" s="37"/>
      <c r="Q81" s="37"/>
      <c r="R81" s="37"/>
      <c r="S81" s="37"/>
      <c r="T81" s="37"/>
      <c r="U81" s="37"/>
      <c r="V81" s="37"/>
      <c r="W81" s="37"/>
      <c r="X81" s="37"/>
      <c r="Y81" s="37"/>
      <c r="Z81" s="37"/>
      <c r="AA81" s="37"/>
      <c r="AB81" s="38"/>
      <c r="AC81" s="37"/>
      <c r="AD81" s="37"/>
      <c r="AE81" s="37"/>
      <c r="AF81" s="37"/>
      <c r="AG81" s="37"/>
      <c r="AH81" s="37"/>
      <c r="AI81" s="37"/>
      <c r="AJ81" s="37"/>
      <c r="AK81" s="37"/>
      <c r="AL81" s="37"/>
      <c r="AM81" s="37"/>
      <c r="AN81" s="37"/>
    </row>
  </sheetData>
  <mergeCells count="18">
    <mergeCell ref="D72:E72"/>
    <mergeCell ref="B1:B2"/>
    <mergeCell ref="I5:I14"/>
    <mergeCell ref="I16:I27"/>
    <mergeCell ref="J29:J35"/>
    <mergeCell ref="F1:W1"/>
    <mergeCell ref="Y2:AA2"/>
    <mergeCell ref="L5:L14"/>
    <mergeCell ref="L16:L27"/>
    <mergeCell ref="U29:W36"/>
    <mergeCell ref="U4:W14"/>
    <mergeCell ref="U16:W27"/>
    <mergeCell ref="M29:M35"/>
    <mergeCell ref="M37:M40"/>
    <mergeCell ref="J42:J49"/>
    <mergeCell ref="J51:J70"/>
    <mergeCell ref="M42:M49"/>
    <mergeCell ref="J37:J40"/>
  </mergeCells>
  <hyperlinks>
    <hyperlink ref="D5" r:id="rId1" xr:uid="{F892A58F-A253-4F60-99F9-18B36CB77561}"/>
    <hyperlink ref="D9" r:id="rId2" xr:uid="{C17EF556-FA26-4B65-9E98-40AEEEB8DF5A}"/>
    <hyperlink ref="D10" r:id="rId3" xr:uid="{204D8667-271C-46DE-9E36-050E087D705E}"/>
    <hyperlink ref="D16" r:id="rId4" xr:uid="{C4C808A0-2AE0-4A97-B284-6C3F3D12C3C0}"/>
    <hyperlink ref="D17" r:id="rId5" xr:uid="{666C9AB7-3922-4777-9BEE-2C38E3CC7863}"/>
    <hyperlink ref="D18" r:id="rId6" xr:uid="{F5351D79-B711-4B9E-B03D-5910E747A2F0}"/>
    <hyperlink ref="D19" r:id="rId7" xr:uid="{D298986E-C579-48B5-930B-A4BD9180FAEF}"/>
    <hyperlink ref="D20" r:id="rId8" xr:uid="{C4415BC4-E318-4298-8BDC-D7353F6664FE}"/>
    <hyperlink ref="D21" r:id="rId9" xr:uid="{F2E11D20-4731-408B-94AD-CFAA439FC639}"/>
    <hyperlink ref="D22" r:id="rId10" xr:uid="{ED819E48-4568-479C-A06B-9EB4BD915041}"/>
    <hyperlink ref="D23" r:id="rId11" xr:uid="{B2397DDE-779F-4BE3-9BBD-9860A7F5B123}"/>
    <hyperlink ref="D24" r:id="rId12" xr:uid="{0543785E-C686-441F-8690-03C9047FE6BF}"/>
    <hyperlink ref="D25" r:id="rId13" xr:uid="{2D325146-E3C7-418F-B4BE-2D43C34E3BD5}"/>
    <hyperlink ref="D26" r:id="rId14" xr:uid="{36E055FA-D0A3-485B-B9CF-80B008C9585A}"/>
    <hyperlink ref="D27" r:id="rId15" xr:uid="{3540D08D-AEF4-4466-8959-168D31863E49}"/>
    <hyperlink ref="D30" r:id="rId16" xr:uid="{F11E1468-1E38-49D8-A4DE-3216FD79F7F9}"/>
    <hyperlink ref="D31" r:id="rId17" xr:uid="{612DCB70-652E-44F2-BD97-E07528168AB9}"/>
    <hyperlink ref="D32" r:id="rId18" xr:uid="{E1D44213-BBFF-4969-A8B1-6E2F8CC7BE53}"/>
    <hyperlink ref="D33" r:id="rId19" xr:uid="{6F5EF3D1-E85F-4F90-BC93-6C3373FC6071}"/>
    <hyperlink ref="D34" r:id="rId20" xr:uid="{EF97074A-CCDF-4D3B-ACFC-B1217695BFA5}"/>
    <hyperlink ref="D35" r:id="rId21" xr:uid="{6D7E3DE8-50E1-40C9-A880-7DC579AEF85A}"/>
    <hyperlink ref="D38" r:id="rId22" xr:uid="{2A634BF8-20F8-4DAD-A6D7-CBF2F8056594}"/>
    <hyperlink ref="D39" r:id="rId23" xr:uid="{673EE66D-AB1C-4B0B-AADF-1EEEF9D6F32C}"/>
    <hyperlink ref="D40" r:id="rId24" xr:uid="{C6B321AE-2EA7-468A-BD1A-EF19962C273C}"/>
    <hyperlink ref="D42" r:id="rId25" xr:uid="{8FF664B4-3AD5-468F-9EEC-DFC8797061DD}"/>
    <hyperlink ref="D43" r:id="rId26" xr:uid="{EF7F2489-3449-49F3-B09D-2B914F2ED86F}"/>
    <hyperlink ref="D44" r:id="rId27" xr:uid="{F2C059C5-F034-461B-A264-D1B774203216}"/>
    <hyperlink ref="D45" r:id="rId28" xr:uid="{FBBBE857-D84E-463B-A38C-0F097560EB01}"/>
    <hyperlink ref="D46" r:id="rId29" xr:uid="{73003187-D66B-42E8-9EAC-3827F9548773}"/>
    <hyperlink ref="D47" r:id="rId30" xr:uid="{33993ADA-F317-41ED-BF60-C88AA4CA9ADD}"/>
    <hyperlink ref="D48" r:id="rId31" xr:uid="{ECB73C1B-5160-40BC-BC54-21433905559A}"/>
    <hyperlink ref="D49" r:id="rId32" xr:uid="{0894019B-6569-466D-97C9-E575B40E21EC}"/>
    <hyperlink ref="D51" r:id="rId33" xr:uid="{EA1D08C1-8B8D-4AFC-BB3F-179F46407512}"/>
    <hyperlink ref="D52" r:id="rId34" xr:uid="{9A9E0617-3218-41D5-B506-1BB482D8E116}"/>
    <hyperlink ref="D53" r:id="rId35" xr:uid="{47F4BD3A-90D4-4AA2-8D67-9754B09F0F0A}"/>
    <hyperlink ref="D54" r:id="rId36" xr:uid="{080D80E0-5272-4FF1-8D66-8AEE9D73AD8F}"/>
    <hyperlink ref="D55" r:id="rId37" xr:uid="{88779603-C162-4FFE-845D-733934E48C12}"/>
    <hyperlink ref="D56" r:id="rId38" xr:uid="{031A8EE4-8F79-4B5A-866F-744843341A21}"/>
    <hyperlink ref="D57" r:id="rId39" xr:uid="{5D3903D3-AF09-4201-BB25-DF0F84ACBF8C}"/>
    <hyperlink ref="D58" r:id="rId40" xr:uid="{529D2766-956F-49BD-9753-F98173E0FA4D}"/>
    <hyperlink ref="D59" r:id="rId41" xr:uid="{B4BEE120-7D14-4E41-9363-28F71B7DF77F}"/>
    <hyperlink ref="D60" r:id="rId42" xr:uid="{C644CAF0-F92D-4190-A4B4-8BBDAD40536F}"/>
    <hyperlink ref="D61" r:id="rId43" xr:uid="{1AD79F1A-3AFC-4872-8671-E74BBF134FF6}"/>
    <hyperlink ref="D62" r:id="rId44" xr:uid="{E6869674-A50A-4708-A1A1-E24DDCE74151}"/>
    <hyperlink ref="D63" r:id="rId45" xr:uid="{7F018175-214A-4DD5-B938-E92CCE66F947}"/>
    <hyperlink ref="D64" r:id="rId46" xr:uid="{1EEF603C-E0F9-4117-BEDC-6E597C0F4FFD}"/>
    <hyperlink ref="D65" r:id="rId47" xr:uid="{6BD436CC-3F2B-493D-9C02-F18BD556E458}"/>
    <hyperlink ref="D66" r:id="rId48" xr:uid="{4E0A3490-5631-4B98-AB78-3F5176337821}"/>
    <hyperlink ref="D67" r:id="rId49" xr:uid="{FBD89736-CEB7-4537-AC08-8DDAD6E585D0}"/>
    <hyperlink ref="D68" r:id="rId50" xr:uid="{E3B3D569-4BE2-4E1A-90F5-0CABC03A832C}"/>
    <hyperlink ref="D69" r:id="rId51" xr:uid="{3A293988-EB43-4B7E-9394-15E89FBBB78C}"/>
    <hyperlink ref="D70" r:id="rId52" xr:uid="{435F33F5-F29F-470F-A51B-2D635500C27F}"/>
    <hyperlink ref="D7" r:id="rId53" xr:uid="{BCC266EB-D1A9-40A7-9355-F7656A11E32A}"/>
    <hyperlink ref="D8" r:id="rId54" xr:uid="{444375CB-DA71-4762-BA5C-DB740C457D7D}"/>
    <hyperlink ref="D11" r:id="rId55" xr:uid="{E9963192-0790-4F45-B579-74654B3F1AA0}"/>
    <hyperlink ref="D6" r:id="rId56" xr:uid="{E8757FD7-C69D-431F-AE74-F11F07185FC9}"/>
    <hyperlink ref="D12" r:id="rId57" xr:uid="{FCACAD6B-A5C5-43A5-99EF-3EB7DADAFC18}"/>
    <hyperlink ref="D13" r:id="rId58" xr:uid="{30BCED87-7E97-4B7F-BD15-B23553F70CF4}"/>
    <hyperlink ref="D14" r:id="rId59" xr:uid="{D286DA3B-FAE0-4AC4-A906-7891F1ACE057}"/>
  </hyperlinks>
  <pageMargins left="0.7" right="0.7" top="0.75" bottom="0.75" header="0.3" footer="0.3"/>
  <pageSetup orientation="portrait"/>
  <drawing r:id="rId60"/>
  <legacyDrawing r:id="rId6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BM99"/>
  <sheetViews>
    <sheetView zoomScale="80" zoomScaleNormal="80" workbookViewId="0">
      <pane xSplit="4" ySplit="2" topLeftCell="E3" activePane="bottomRight" state="frozen"/>
      <selection pane="topRight"/>
      <selection pane="bottomLeft"/>
      <selection pane="bottomRight" activeCell="AA2" sqref="AA1:AA1048576"/>
    </sheetView>
  </sheetViews>
  <sheetFormatPr baseColWidth="10" defaultColWidth="9" defaultRowHeight="14.4"/>
  <cols>
    <col min="2" max="2" width="36.88671875" customWidth="1"/>
    <col min="3" max="3" width="14" customWidth="1"/>
    <col min="5" max="5" width="9.109375" customWidth="1"/>
    <col min="6" max="11" width="4.5546875" customWidth="1"/>
    <col min="12" max="12" width="6.44140625" customWidth="1"/>
    <col min="13" max="13" width="8" customWidth="1"/>
    <col min="15" max="26" width="7" customWidth="1"/>
    <col min="30" max="35" width="6" customWidth="1"/>
    <col min="36" max="46" width="4.88671875" customWidth="1"/>
    <col min="47" max="62" width="7" customWidth="1"/>
    <col min="63" max="63" width="14.6640625" customWidth="1"/>
    <col min="64" max="64" width="7" customWidth="1"/>
  </cols>
  <sheetData>
    <row r="1" spans="1:65" ht="15.6">
      <c r="A1" s="78"/>
      <c r="B1" s="80"/>
      <c r="C1" s="282"/>
      <c r="D1" s="283"/>
      <c r="E1" s="82"/>
      <c r="F1" s="622" t="s">
        <v>64</v>
      </c>
      <c r="G1" s="622"/>
      <c r="H1" s="622"/>
      <c r="I1" s="622"/>
      <c r="J1" s="622"/>
      <c r="K1" s="622"/>
      <c r="L1" s="83"/>
      <c r="M1" s="83"/>
      <c r="N1" s="639" t="s">
        <v>527</v>
      </c>
      <c r="O1" s="639"/>
      <c r="P1" s="639"/>
      <c r="Q1" s="639"/>
      <c r="R1" s="639"/>
      <c r="S1" s="639"/>
      <c r="T1" s="639"/>
      <c r="U1" s="639"/>
      <c r="V1" s="639"/>
      <c r="W1" s="639"/>
      <c r="X1" s="639"/>
      <c r="Y1" s="639"/>
      <c r="Z1" s="639"/>
      <c r="AA1" s="152"/>
      <c r="AB1" s="33"/>
      <c r="AC1" s="38"/>
      <c r="AD1" s="621" t="s">
        <v>287</v>
      </c>
      <c r="AE1" s="621"/>
      <c r="AF1" s="621"/>
      <c r="AG1" s="621"/>
      <c r="AH1" s="621"/>
      <c r="AI1" s="621"/>
      <c r="AJ1" s="33"/>
      <c r="AK1" s="33">
        <v>40</v>
      </c>
      <c r="AL1" s="33">
        <v>50</v>
      </c>
      <c r="AM1" s="33">
        <v>70</v>
      </c>
      <c r="AN1" s="33">
        <v>80</v>
      </c>
      <c r="AO1" s="33">
        <v>90</v>
      </c>
      <c r="AP1" s="33">
        <v>100</v>
      </c>
      <c r="AQ1" s="33">
        <v>120</v>
      </c>
      <c r="AR1" s="33">
        <v>140</v>
      </c>
      <c r="AS1" s="33" t="s">
        <v>70</v>
      </c>
      <c r="AT1" s="33" t="s">
        <v>71</v>
      </c>
      <c r="AU1" s="621" t="s">
        <v>528</v>
      </c>
      <c r="AV1" s="621"/>
      <c r="AW1" s="621"/>
      <c r="AX1" s="621"/>
      <c r="AY1" s="621"/>
      <c r="AZ1" s="621"/>
      <c r="BA1" s="38"/>
      <c r="BB1" s="38"/>
      <c r="BC1" s="621" t="s">
        <v>529</v>
      </c>
      <c r="BD1" s="621"/>
      <c r="BE1" s="621"/>
      <c r="BF1" s="621"/>
      <c r="BG1" s="621"/>
      <c r="BH1" s="621"/>
      <c r="BI1" s="38"/>
      <c r="BJ1" s="38"/>
      <c r="BK1" s="33"/>
      <c r="BL1" s="33"/>
      <c r="BM1" s="33"/>
    </row>
    <row r="2" spans="1:65" ht="46.8">
      <c r="A2" s="84" t="s">
        <v>73</v>
      </c>
      <c r="B2" s="80"/>
      <c r="C2" s="284" t="s">
        <v>74</v>
      </c>
      <c r="D2" s="285" t="s">
        <v>75</v>
      </c>
      <c r="E2" s="86" t="s">
        <v>530</v>
      </c>
      <c r="F2" s="87" t="s">
        <v>10</v>
      </c>
      <c r="G2" s="87" t="s">
        <v>11</v>
      </c>
      <c r="H2" s="87" t="s">
        <v>12</v>
      </c>
      <c r="I2" s="87" t="s">
        <v>13</v>
      </c>
      <c r="J2" s="87" t="s">
        <v>14</v>
      </c>
      <c r="K2" s="87" t="s">
        <v>77</v>
      </c>
      <c r="L2" s="87" t="s">
        <v>16</v>
      </c>
      <c r="M2" s="116" t="s">
        <v>79</v>
      </c>
      <c r="N2" s="117" t="s">
        <v>80</v>
      </c>
      <c r="O2" s="118" t="s">
        <v>49</v>
      </c>
      <c r="P2" s="119" t="s">
        <v>50</v>
      </c>
      <c r="Q2" s="120" t="s">
        <v>531</v>
      </c>
      <c r="R2" s="143" t="s">
        <v>52</v>
      </c>
      <c r="S2" s="144" t="s">
        <v>532</v>
      </c>
      <c r="T2" s="145" t="s">
        <v>54</v>
      </c>
      <c r="U2" s="146" t="s">
        <v>55</v>
      </c>
      <c r="V2" s="147" t="s">
        <v>56</v>
      </c>
      <c r="W2" s="148" t="s">
        <v>57</v>
      </c>
      <c r="X2" s="149" t="s">
        <v>58</v>
      </c>
      <c r="Y2" s="150" t="s">
        <v>59</v>
      </c>
      <c r="Z2" s="153" t="s">
        <v>60</v>
      </c>
      <c r="AA2" s="155" t="s">
        <v>533</v>
      </c>
      <c r="AB2" s="156" t="s">
        <v>87</v>
      </c>
      <c r="AC2" s="157" t="s">
        <v>89</v>
      </c>
      <c r="AD2" s="158" t="s">
        <v>42</v>
      </c>
      <c r="AE2" s="158" t="s">
        <v>43</v>
      </c>
      <c r="AF2" s="158" t="s">
        <v>44</v>
      </c>
      <c r="AG2" s="158" t="s">
        <v>45</v>
      </c>
      <c r="AH2" s="158" t="s">
        <v>46</v>
      </c>
      <c r="AI2" s="158" t="s">
        <v>47</v>
      </c>
      <c r="AJ2" s="179"/>
      <c r="AK2" s="621" t="s">
        <v>90</v>
      </c>
      <c r="AL2" s="621"/>
      <c r="AM2" s="621"/>
      <c r="AN2" s="621"/>
      <c r="AO2" s="621"/>
      <c r="AP2" s="621"/>
      <c r="AQ2" s="621"/>
      <c r="AR2" s="621"/>
      <c r="AS2" s="621"/>
      <c r="AT2" s="621"/>
      <c r="AU2" s="158" t="s">
        <v>10</v>
      </c>
      <c r="AV2" s="158" t="s">
        <v>11</v>
      </c>
      <c r="AW2" s="158" t="s">
        <v>12</v>
      </c>
      <c r="AX2" s="158" t="s">
        <v>13</v>
      </c>
      <c r="AY2" s="158" t="s">
        <v>85</v>
      </c>
      <c r="AZ2" s="158" t="s">
        <v>86</v>
      </c>
      <c r="BA2" s="158" t="s">
        <v>16</v>
      </c>
      <c r="BB2" s="158"/>
      <c r="BC2" s="158" t="s">
        <v>42</v>
      </c>
      <c r="BD2" s="158" t="s">
        <v>43</v>
      </c>
      <c r="BE2" s="158" t="s">
        <v>44</v>
      </c>
      <c r="BF2" s="158" t="s">
        <v>45</v>
      </c>
      <c r="BG2" s="158" t="s">
        <v>46</v>
      </c>
      <c r="BH2" s="158" t="s">
        <v>47</v>
      </c>
      <c r="BI2" s="158" t="s">
        <v>534</v>
      </c>
      <c r="BJ2" s="158" t="s">
        <v>535</v>
      </c>
      <c r="BK2" s="158" t="s">
        <v>486</v>
      </c>
    </row>
    <row r="3" spans="1:65" ht="15.6">
      <c r="A3" s="88"/>
      <c r="B3" s="80"/>
      <c r="C3" s="80"/>
      <c r="D3" s="85"/>
      <c r="E3" s="82"/>
      <c r="F3" s="87"/>
      <c r="G3" s="87"/>
      <c r="H3" s="87"/>
      <c r="I3" s="87"/>
      <c r="J3" s="87"/>
      <c r="K3" s="87"/>
      <c r="L3" s="87"/>
      <c r="M3" s="121"/>
      <c r="N3" s="122"/>
      <c r="O3" s="123">
        <f>SUMPRODUCT($E$4:$E$91,O4:O91)</f>
        <v>0</v>
      </c>
      <c r="P3" s="123">
        <f>SUMPRODUCT($E$4:$E$91,P4:P91)</f>
        <v>0</v>
      </c>
      <c r="Q3" s="123">
        <f t="shared" ref="Q3:Z3" si="0">SUMPRODUCT($E$4:$E$91,Q4:Q91)</f>
        <v>0</v>
      </c>
      <c r="R3" s="123">
        <f t="shared" si="0"/>
        <v>0</v>
      </c>
      <c r="S3" s="123">
        <f t="shared" si="0"/>
        <v>0</v>
      </c>
      <c r="T3" s="123">
        <f t="shared" si="0"/>
        <v>0</v>
      </c>
      <c r="U3" s="123">
        <f t="shared" si="0"/>
        <v>0</v>
      </c>
      <c r="V3" s="123">
        <f t="shared" si="0"/>
        <v>0</v>
      </c>
      <c r="W3" s="123">
        <f t="shared" si="0"/>
        <v>0</v>
      </c>
      <c r="X3" s="123">
        <f t="shared" si="0"/>
        <v>0</v>
      </c>
      <c r="Y3" s="123">
        <f t="shared" si="0"/>
        <v>0</v>
      </c>
      <c r="Z3" s="123">
        <f t="shared" si="0"/>
        <v>0</v>
      </c>
      <c r="AA3" s="159"/>
      <c r="AB3" s="160"/>
      <c r="AC3" s="161"/>
      <c r="AD3" s="158"/>
      <c r="AE3" s="158"/>
      <c r="AF3" s="158"/>
      <c r="AG3" s="158"/>
      <c r="AH3" s="158"/>
      <c r="AI3" s="158"/>
      <c r="AJ3" s="179"/>
      <c r="AK3" s="38"/>
      <c r="AL3" s="38"/>
      <c r="AM3" s="38"/>
      <c r="AN3" s="38"/>
      <c r="AO3" s="38"/>
      <c r="AP3" s="38"/>
      <c r="AQ3" s="38"/>
      <c r="AR3" s="38"/>
      <c r="AS3" s="38"/>
      <c r="AT3" s="38"/>
      <c r="AU3" s="158"/>
      <c r="AV3" s="158"/>
      <c r="AW3" s="158"/>
      <c r="AX3" s="158"/>
      <c r="AY3" s="158"/>
      <c r="AZ3" s="158"/>
      <c r="BA3" s="158"/>
      <c r="BB3" s="158"/>
      <c r="BC3" s="158"/>
      <c r="BD3" s="158"/>
      <c r="BE3" s="158"/>
      <c r="BF3" s="158"/>
      <c r="BG3" s="158"/>
      <c r="BH3" s="158"/>
      <c r="BI3" s="158"/>
      <c r="BJ3" s="158"/>
    </row>
    <row r="4" spans="1:65" ht="13.5" customHeight="1">
      <c r="A4" s="286"/>
      <c r="B4" s="287" t="s">
        <v>536</v>
      </c>
      <c r="C4" s="286"/>
      <c r="D4" s="288"/>
      <c r="E4" s="192"/>
      <c r="F4" s="99"/>
      <c r="G4" s="99"/>
      <c r="H4" s="99"/>
      <c r="I4" s="99"/>
      <c r="J4" s="99"/>
      <c r="K4" s="99"/>
      <c r="L4" s="99"/>
      <c r="M4" s="132"/>
      <c r="N4" s="193"/>
      <c r="O4" s="194"/>
      <c r="P4" s="194"/>
      <c r="Q4" s="194"/>
      <c r="R4" s="194"/>
      <c r="S4" s="194"/>
      <c r="T4" s="194"/>
      <c r="U4" s="194"/>
      <c r="V4" s="194"/>
      <c r="W4" s="194"/>
      <c r="X4" s="194"/>
      <c r="Y4" s="194"/>
      <c r="Z4" s="194"/>
      <c r="AA4" s="20"/>
      <c r="AB4" s="20"/>
      <c r="AC4" s="20"/>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112"/>
      <c r="BJ4" s="112"/>
    </row>
    <row r="5" spans="1:65" ht="13.5" customHeight="1">
      <c r="A5" s="565">
        <v>40001</v>
      </c>
      <c r="B5" s="566" t="s">
        <v>537</v>
      </c>
      <c r="C5" s="94" t="s">
        <v>538</v>
      </c>
      <c r="D5" s="289" t="s">
        <v>110</v>
      </c>
      <c r="E5" s="82">
        <v>10</v>
      </c>
      <c r="F5" s="32">
        <v>8</v>
      </c>
      <c r="G5" s="96">
        <v>2</v>
      </c>
      <c r="H5" s="32"/>
      <c r="I5" s="32"/>
      <c r="J5" s="32"/>
      <c r="K5" s="32"/>
      <c r="L5" s="32"/>
      <c r="M5" s="540">
        <v>57.48</v>
      </c>
      <c r="N5" s="197">
        <f t="shared" ref="N5:N12" si="1">SUM(O5:Z5)</f>
        <v>0</v>
      </c>
      <c r="O5" s="198"/>
      <c r="P5" s="198"/>
      <c r="Q5" s="198"/>
      <c r="R5" s="198"/>
      <c r="S5" s="198"/>
      <c r="T5" s="198"/>
      <c r="U5" s="198"/>
      <c r="V5" s="198"/>
      <c r="W5" s="198"/>
      <c r="X5" s="198"/>
      <c r="Y5" s="198"/>
      <c r="Z5" s="198"/>
      <c r="AA5" s="290">
        <v>0.92800000000000005</v>
      </c>
      <c r="AB5" s="166">
        <f t="shared" ref="AB5:AB12" si="2">AA6*N5</f>
        <v>0</v>
      </c>
      <c r="AC5" s="167">
        <f t="shared" ref="AC5:AC12" si="3">N5*M5</f>
        <v>0</v>
      </c>
      <c r="AD5" s="102">
        <v>6</v>
      </c>
      <c r="AE5" s="102"/>
      <c r="AF5" s="102"/>
      <c r="AG5" s="102">
        <v>4</v>
      </c>
      <c r="AH5" s="102"/>
      <c r="AI5" s="102"/>
      <c r="AJ5" s="92"/>
      <c r="AK5" s="102"/>
      <c r="AL5" s="102"/>
      <c r="AM5" s="102"/>
      <c r="AN5" s="102"/>
      <c r="AO5" s="102"/>
      <c r="AP5" s="102"/>
      <c r="AQ5" s="102"/>
      <c r="AR5" s="102"/>
      <c r="AS5" s="102">
        <f>$N5*20</f>
        <v>0</v>
      </c>
      <c r="AT5" s="92"/>
      <c r="AU5" s="102">
        <f t="shared" ref="AU5:BA12" si="4">$N5*F5</f>
        <v>0</v>
      </c>
      <c r="AV5" s="102">
        <f t="shared" si="4"/>
        <v>0</v>
      </c>
      <c r="AW5" s="102">
        <f t="shared" si="4"/>
        <v>0</v>
      </c>
      <c r="AX5" s="102">
        <f t="shared" si="4"/>
        <v>0</v>
      </c>
      <c r="AY5" s="102">
        <f t="shared" si="4"/>
        <v>0</v>
      </c>
      <c r="AZ5" s="102">
        <f t="shared" si="4"/>
        <v>0</v>
      </c>
      <c r="BA5" s="102">
        <f t="shared" si="4"/>
        <v>0</v>
      </c>
      <c r="BB5" s="102"/>
      <c r="BC5" s="102">
        <f>$N5*AD5</f>
        <v>0</v>
      </c>
      <c r="BD5" s="102">
        <f t="shared" ref="BD5:BH20" si="5">$N5*AE5</f>
        <v>0</v>
      </c>
      <c r="BE5" s="102">
        <f t="shared" si="5"/>
        <v>0</v>
      </c>
      <c r="BF5" s="102">
        <f t="shared" si="5"/>
        <v>0</v>
      </c>
      <c r="BG5" s="102">
        <f t="shared" si="5"/>
        <v>0</v>
      </c>
      <c r="BH5" s="102">
        <f t="shared" si="5"/>
        <v>0</v>
      </c>
      <c r="BI5" s="112"/>
      <c r="BJ5" s="112">
        <f t="shared" ref="BJ5:BJ36" si="6">BI5*N5</f>
        <v>0</v>
      </c>
      <c r="BK5">
        <v>21000793</v>
      </c>
    </row>
    <row r="6" spans="1:65" ht="13.5" customHeight="1">
      <c r="A6" s="565">
        <v>40002</v>
      </c>
      <c r="B6" s="566" t="s">
        <v>539</v>
      </c>
      <c r="C6" s="94" t="s">
        <v>538</v>
      </c>
      <c r="D6" s="289" t="s">
        <v>110</v>
      </c>
      <c r="E6" s="82">
        <v>15</v>
      </c>
      <c r="F6" s="32"/>
      <c r="G6" s="96">
        <v>8</v>
      </c>
      <c r="H6" s="32">
        <v>7</v>
      </c>
      <c r="I6" s="32"/>
      <c r="J6" s="32"/>
      <c r="K6" s="32"/>
      <c r="L6" s="32"/>
      <c r="M6" s="540">
        <v>120.57</v>
      </c>
      <c r="N6" s="197">
        <f t="shared" si="1"/>
        <v>0</v>
      </c>
      <c r="O6" s="198"/>
      <c r="P6" s="198"/>
      <c r="Q6" s="198"/>
      <c r="R6" s="198"/>
      <c r="S6" s="198"/>
      <c r="T6" s="198"/>
      <c r="U6" s="198"/>
      <c r="V6" s="198"/>
      <c r="W6" s="198"/>
      <c r="X6" s="198"/>
      <c r="Y6" s="198"/>
      <c r="Z6" s="198"/>
      <c r="AA6" s="290">
        <v>2.4649999999999999</v>
      </c>
      <c r="AB6" s="166">
        <f t="shared" si="2"/>
        <v>0</v>
      </c>
      <c r="AC6" s="167">
        <f t="shared" si="3"/>
        <v>0</v>
      </c>
      <c r="AD6" s="102">
        <v>5</v>
      </c>
      <c r="AE6" s="102">
        <v>2</v>
      </c>
      <c r="AF6" s="102"/>
      <c r="AG6" s="102">
        <v>8</v>
      </c>
      <c r="AH6" s="102"/>
      <c r="AI6" s="102"/>
      <c r="AJ6" s="92"/>
      <c r="AK6" s="102">
        <f>$N6*11</f>
        <v>0</v>
      </c>
      <c r="AL6" s="102">
        <f>$N6*2</f>
        <v>0</v>
      </c>
      <c r="AM6" s="102"/>
      <c r="AN6" s="102"/>
      <c r="AO6" s="102"/>
      <c r="AP6" s="102"/>
      <c r="AQ6" s="102"/>
      <c r="AR6" s="102"/>
      <c r="AS6" s="102">
        <f>$N6*4</f>
        <v>0</v>
      </c>
      <c r="AT6" s="92"/>
      <c r="AU6" s="102">
        <f t="shared" si="4"/>
        <v>0</v>
      </c>
      <c r="AV6" s="102">
        <f t="shared" si="4"/>
        <v>0</v>
      </c>
      <c r="AW6" s="102">
        <f t="shared" si="4"/>
        <v>0</v>
      </c>
      <c r="AX6" s="102">
        <f t="shared" si="4"/>
        <v>0</v>
      </c>
      <c r="AY6" s="102">
        <f t="shared" si="4"/>
        <v>0</v>
      </c>
      <c r="AZ6" s="102">
        <f t="shared" si="4"/>
        <v>0</v>
      </c>
      <c r="BA6" s="102">
        <f t="shared" si="4"/>
        <v>0</v>
      </c>
      <c r="BB6" s="102"/>
      <c r="BC6" s="102">
        <f t="shared" ref="BC6" si="7">$N6*AD6</f>
        <v>0</v>
      </c>
      <c r="BD6" s="102">
        <f t="shared" si="5"/>
        <v>0</v>
      </c>
      <c r="BE6" s="102">
        <f t="shared" si="5"/>
        <v>0</v>
      </c>
      <c r="BF6" s="102">
        <f t="shared" si="5"/>
        <v>0</v>
      </c>
      <c r="BG6" s="102">
        <f t="shared" si="5"/>
        <v>0</v>
      </c>
      <c r="BH6" s="102">
        <f t="shared" si="5"/>
        <v>0</v>
      </c>
      <c r="BI6" s="112"/>
      <c r="BJ6" s="112">
        <f t="shared" si="6"/>
        <v>0</v>
      </c>
      <c r="BK6">
        <v>21000797</v>
      </c>
    </row>
    <row r="7" spans="1:65" ht="13.5" customHeight="1">
      <c r="A7" s="565">
        <v>40003</v>
      </c>
      <c r="B7" s="566" t="s">
        <v>540</v>
      </c>
      <c r="C7" s="94" t="s">
        <v>541</v>
      </c>
      <c r="D7" s="289" t="s">
        <v>110</v>
      </c>
      <c r="E7" s="82">
        <v>15</v>
      </c>
      <c r="F7" s="32"/>
      <c r="G7" s="96"/>
      <c r="H7" s="32">
        <v>9</v>
      </c>
      <c r="I7" s="32">
        <v>6</v>
      </c>
      <c r="J7" s="32"/>
      <c r="K7" s="32"/>
      <c r="L7" s="32"/>
      <c r="M7" s="127">
        <v>211.95</v>
      </c>
      <c r="N7" s="197">
        <f t="shared" si="1"/>
        <v>0</v>
      </c>
      <c r="O7" s="198"/>
      <c r="P7" s="198"/>
      <c r="Q7" s="198"/>
      <c r="R7" s="198"/>
      <c r="S7" s="198"/>
      <c r="T7" s="198"/>
      <c r="U7" s="198"/>
      <c r="V7" s="198"/>
      <c r="W7" s="198"/>
      <c r="X7" s="198"/>
      <c r="Y7" s="198"/>
      <c r="Z7" s="198"/>
      <c r="AA7" s="290">
        <v>5.8150000000000004</v>
      </c>
      <c r="AB7" s="166">
        <f t="shared" si="2"/>
        <v>0</v>
      </c>
      <c r="AC7" s="167">
        <f t="shared" si="3"/>
        <v>0</v>
      </c>
      <c r="AD7" s="102"/>
      <c r="AE7" s="102"/>
      <c r="AF7" s="102">
        <v>1</v>
      </c>
      <c r="AG7" s="102">
        <v>9</v>
      </c>
      <c r="AH7" s="102">
        <v>5</v>
      </c>
      <c r="AI7" s="102"/>
      <c r="AJ7" s="92"/>
      <c r="AK7" s="102"/>
      <c r="AL7" s="102">
        <f>$N7*9</f>
        <v>0</v>
      </c>
      <c r="AM7" s="102">
        <f>$N7*6</f>
        <v>0</v>
      </c>
      <c r="AN7" s="102"/>
      <c r="AO7" s="102"/>
      <c r="AP7" s="102"/>
      <c r="AQ7" s="102"/>
      <c r="AR7" s="102"/>
      <c r="AS7" s="102"/>
      <c r="AT7" s="92"/>
      <c r="AU7" s="102">
        <f t="shared" si="4"/>
        <v>0</v>
      </c>
      <c r="AV7" s="102">
        <f t="shared" si="4"/>
        <v>0</v>
      </c>
      <c r="AW7" s="102">
        <f t="shared" si="4"/>
        <v>0</v>
      </c>
      <c r="AX7" s="102">
        <f t="shared" si="4"/>
        <v>0</v>
      </c>
      <c r="AY7" s="102">
        <f t="shared" si="4"/>
        <v>0</v>
      </c>
      <c r="AZ7" s="102">
        <f t="shared" si="4"/>
        <v>0</v>
      </c>
      <c r="BA7" s="102">
        <f t="shared" si="4"/>
        <v>0</v>
      </c>
      <c r="BB7" s="102"/>
      <c r="BC7" s="102">
        <f t="shared" ref="BC7:BC70" si="8">$N7*AD7</f>
        <v>0</v>
      </c>
      <c r="BD7" s="102">
        <f t="shared" si="5"/>
        <v>0</v>
      </c>
      <c r="BE7" s="102">
        <f t="shared" si="5"/>
        <v>0</v>
      </c>
      <c r="BF7" s="102">
        <f t="shared" si="5"/>
        <v>0</v>
      </c>
      <c r="BG7" s="102">
        <f t="shared" si="5"/>
        <v>0</v>
      </c>
      <c r="BH7" s="102">
        <f t="shared" si="5"/>
        <v>0</v>
      </c>
      <c r="BI7" s="112"/>
      <c r="BJ7" s="112">
        <f t="shared" si="6"/>
        <v>0</v>
      </c>
      <c r="BK7">
        <v>21000820</v>
      </c>
    </row>
    <row r="8" spans="1:65" ht="13.5" customHeight="1">
      <c r="A8" s="565">
        <v>40004</v>
      </c>
      <c r="B8" s="566" t="s">
        <v>542</v>
      </c>
      <c r="C8" s="94" t="s">
        <v>302</v>
      </c>
      <c r="D8" s="289" t="s">
        <v>110</v>
      </c>
      <c r="E8" s="82">
        <v>10</v>
      </c>
      <c r="F8" s="32"/>
      <c r="G8" s="96"/>
      <c r="H8" s="32"/>
      <c r="I8" s="32">
        <v>10</v>
      </c>
      <c r="J8" s="32"/>
      <c r="K8" s="32"/>
      <c r="L8" s="32"/>
      <c r="M8" s="127">
        <v>221.31</v>
      </c>
      <c r="N8" s="197">
        <f t="shared" si="1"/>
        <v>0</v>
      </c>
      <c r="O8" s="198"/>
      <c r="P8" s="198"/>
      <c r="Q8" s="198"/>
      <c r="R8" s="198"/>
      <c r="S8" s="198"/>
      <c r="T8" s="198"/>
      <c r="U8" s="198"/>
      <c r="V8" s="198"/>
      <c r="W8" s="198"/>
      <c r="X8" s="198"/>
      <c r="Y8" s="198"/>
      <c r="Z8" s="198"/>
      <c r="AA8" s="290">
        <v>6.75</v>
      </c>
      <c r="AB8" s="166">
        <f t="shared" si="2"/>
        <v>0</v>
      </c>
      <c r="AC8" s="167">
        <f t="shared" si="3"/>
        <v>0</v>
      </c>
      <c r="AD8" s="102"/>
      <c r="AE8" s="102"/>
      <c r="AF8" s="102"/>
      <c r="AG8" s="102">
        <v>5</v>
      </c>
      <c r="AH8" s="102">
        <v>2</v>
      </c>
      <c r="AI8" s="102">
        <v>3</v>
      </c>
      <c r="AJ8" s="92"/>
      <c r="AK8" s="102"/>
      <c r="AL8" s="102"/>
      <c r="AM8" s="102">
        <f>$N8*8</f>
        <v>0</v>
      </c>
      <c r="AN8" s="102"/>
      <c r="AO8" s="102">
        <f>$N8*2</f>
        <v>0</v>
      </c>
      <c r="AP8" s="102"/>
      <c r="AQ8" s="102"/>
      <c r="AR8" s="102"/>
      <c r="AS8" s="102"/>
      <c r="AT8" s="92"/>
      <c r="AU8" s="102">
        <f t="shared" si="4"/>
        <v>0</v>
      </c>
      <c r="AV8" s="102">
        <f t="shared" si="4"/>
        <v>0</v>
      </c>
      <c r="AW8" s="102">
        <f t="shared" si="4"/>
        <v>0</v>
      </c>
      <c r="AX8" s="102">
        <f t="shared" si="4"/>
        <v>0</v>
      </c>
      <c r="AY8" s="102">
        <f t="shared" si="4"/>
        <v>0</v>
      </c>
      <c r="AZ8" s="102">
        <f t="shared" si="4"/>
        <v>0</v>
      </c>
      <c r="BA8" s="102">
        <f t="shared" si="4"/>
        <v>0</v>
      </c>
      <c r="BB8" s="102"/>
      <c r="BC8" s="102">
        <f t="shared" si="8"/>
        <v>0</v>
      </c>
      <c r="BD8" s="102">
        <f t="shared" si="5"/>
        <v>0</v>
      </c>
      <c r="BE8" s="102">
        <f t="shared" si="5"/>
        <v>0</v>
      </c>
      <c r="BF8" s="102">
        <f t="shared" si="5"/>
        <v>0</v>
      </c>
      <c r="BG8" s="102">
        <f t="shared" si="5"/>
        <v>0</v>
      </c>
      <c r="BH8" s="102">
        <f t="shared" si="5"/>
        <v>0</v>
      </c>
      <c r="BI8" s="112"/>
      <c r="BJ8" s="112">
        <f t="shared" si="6"/>
        <v>0</v>
      </c>
      <c r="BK8">
        <v>21000798</v>
      </c>
    </row>
    <row r="9" spans="1:65" ht="13.5" customHeight="1">
      <c r="A9" s="565">
        <v>40005</v>
      </c>
      <c r="B9" s="566" t="s">
        <v>543</v>
      </c>
      <c r="C9" s="94" t="s">
        <v>541</v>
      </c>
      <c r="D9" s="289" t="s">
        <v>110</v>
      </c>
      <c r="E9" s="82">
        <v>6</v>
      </c>
      <c r="F9" s="32"/>
      <c r="G9" s="96"/>
      <c r="H9" s="32"/>
      <c r="I9" s="32"/>
      <c r="J9" s="32">
        <v>6</v>
      </c>
      <c r="K9" s="32"/>
      <c r="L9" s="32"/>
      <c r="M9" s="127">
        <v>190.59</v>
      </c>
      <c r="N9" s="197">
        <f t="shared" si="1"/>
        <v>0</v>
      </c>
      <c r="O9" s="198"/>
      <c r="P9" s="198"/>
      <c r="Q9" s="198"/>
      <c r="R9" s="198"/>
      <c r="S9" s="198"/>
      <c r="T9" s="198"/>
      <c r="U9" s="198"/>
      <c r="V9" s="198"/>
      <c r="W9" s="198"/>
      <c r="X9" s="198"/>
      <c r="Y9" s="198"/>
      <c r="Z9" s="198"/>
      <c r="AA9" s="290">
        <v>6.1059999999999999</v>
      </c>
      <c r="AB9" s="166">
        <f t="shared" si="2"/>
        <v>0</v>
      </c>
      <c r="AC9" s="167">
        <f t="shared" si="3"/>
        <v>0</v>
      </c>
      <c r="AD9" s="102"/>
      <c r="AE9" s="102"/>
      <c r="AF9" s="102"/>
      <c r="AG9" s="102">
        <v>3</v>
      </c>
      <c r="AH9" s="102">
        <v>3</v>
      </c>
      <c r="AI9" s="102"/>
      <c r="AJ9" s="92"/>
      <c r="AK9" s="102"/>
      <c r="AL9" s="102"/>
      <c r="AM9" s="102">
        <f>$N9*4</f>
        <v>0</v>
      </c>
      <c r="AN9" s="102"/>
      <c r="AO9" s="102">
        <f>$N9*2</f>
        <v>0</v>
      </c>
      <c r="AP9" s="102"/>
      <c r="AQ9" s="102"/>
      <c r="AR9" s="102"/>
      <c r="AS9" s="102"/>
      <c r="AT9" s="92"/>
      <c r="AU9" s="102">
        <f t="shared" si="4"/>
        <v>0</v>
      </c>
      <c r="AV9" s="102">
        <f t="shared" si="4"/>
        <v>0</v>
      </c>
      <c r="AW9" s="102">
        <f t="shared" si="4"/>
        <v>0</v>
      </c>
      <c r="AX9" s="102">
        <f t="shared" si="4"/>
        <v>0</v>
      </c>
      <c r="AY9" s="102">
        <f t="shared" si="4"/>
        <v>0</v>
      </c>
      <c r="AZ9" s="102">
        <f t="shared" si="4"/>
        <v>0</v>
      </c>
      <c r="BA9" s="102">
        <f t="shared" si="4"/>
        <v>0</v>
      </c>
      <c r="BB9" s="102"/>
      <c r="BC9" s="102">
        <f t="shared" si="8"/>
        <v>0</v>
      </c>
      <c r="BD9" s="102">
        <f t="shared" si="5"/>
        <v>0</v>
      </c>
      <c r="BE9" s="102">
        <f t="shared" si="5"/>
        <v>0</v>
      </c>
      <c r="BF9" s="102">
        <f t="shared" si="5"/>
        <v>0</v>
      </c>
      <c r="BG9" s="102">
        <f t="shared" si="5"/>
        <v>0</v>
      </c>
      <c r="BH9" s="102">
        <f t="shared" si="5"/>
        <v>0</v>
      </c>
      <c r="BI9" s="112"/>
      <c r="BJ9" s="112">
        <f t="shared" si="6"/>
        <v>0</v>
      </c>
      <c r="BK9">
        <v>21000799</v>
      </c>
    </row>
    <row r="10" spans="1:65" ht="13.5" customHeight="1">
      <c r="A10" s="565">
        <v>40006</v>
      </c>
      <c r="B10" s="566" t="s">
        <v>544</v>
      </c>
      <c r="C10" s="94" t="s">
        <v>302</v>
      </c>
      <c r="D10" s="289" t="s">
        <v>110</v>
      </c>
      <c r="E10" s="82">
        <v>6</v>
      </c>
      <c r="F10" s="32"/>
      <c r="G10" s="96"/>
      <c r="H10" s="32"/>
      <c r="I10" s="32"/>
      <c r="J10" s="32"/>
      <c r="K10" s="32">
        <v>6</v>
      </c>
      <c r="L10" s="32"/>
      <c r="M10" s="127">
        <v>300</v>
      </c>
      <c r="N10" s="197">
        <f t="shared" si="1"/>
        <v>0</v>
      </c>
      <c r="O10" s="198"/>
      <c r="P10" s="198"/>
      <c r="Q10" s="198"/>
      <c r="R10" s="198"/>
      <c r="S10" s="198"/>
      <c r="T10" s="198"/>
      <c r="U10" s="198"/>
      <c r="V10" s="198"/>
      <c r="W10" s="198"/>
      <c r="X10" s="198"/>
      <c r="Y10" s="198"/>
      <c r="Z10" s="198"/>
      <c r="AA10" s="290">
        <v>9.9689999999999994</v>
      </c>
      <c r="AB10" s="166">
        <f t="shared" si="2"/>
        <v>0</v>
      </c>
      <c r="AC10" s="167">
        <f t="shared" si="3"/>
        <v>0</v>
      </c>
      <c r="AD10" s="102"/>
      <c r="AE10" s="102"/>
      <c r="AF10" s="102"/>
      <c r="AG10" s="102">
        <v>3</v>
      </c>
      <c r="AH10" s="102">
        <v>1</v>
      </c>
      <c r="AI10" s="102">
        <v>2</v>
      </c>
      <c r="AJ10" s="92"/>
      <c r="AK10" s="102"/>
      <c r="AL10" s="102">
        <f>$N10*1</f>
        <v>0</v>
      </c>
      <c r="AM10" s="102">
        <f>$N10*2</f>
        <v>0</v>
      </c>
      <c r="AN10" s="102"/>
      <c r="AO10" s="102">
        <f>$N10*2</f>
        <v>0</v>
      </c>
      <c r="AP10" s="102">
        <f>$N10*1</f>
        <v>0</v>
      </c>
      <c r="AQ10" s="102"/>
      <c r="AR10" s="102"/>
      <c r="AS10" s="102"/>
      <c r="AT10" s="92"/>
      <c r="AU10" s="102">
        <f t="shared" si="4"/>
        <v>0</v>
      </c>
      <c r="AV10" s="102">
        <f t="shared" si="4"/>
        <v>0</v>
      </c>
      <c r="AW10" s="102">
        <f t="shared" si="4"/>
        <v>0</v>
      </c>
      <c r="AX10" s="102">
        <f t="shared" si="4"/>
        <v>0</v>
      </c>
      <c r="AY10" s="102">
        <f t="shared" si="4"/>
        <v>0</v>
      </c>
      <c r="AZ10" s="102">
        <f t="shared" si="4"/>
        <v>0</v>
      </c>
      <c r="BA10" s="102">
        <f t="shared" si="4"/>
        <v>0</v>
      </c>
      <c r="BB10" s="102"/>
      <c r="BC10" s="102">
        <f t="shared" si="8"/>
        <v>0</v>
      </c>
      <c r="BD10" s="102">
        <f t="shared" si="5"/>
        <v>0</v>
      </c>
      <c r="BE10" s="102">
        <f t="shared" si="5"/>
        <v>0</v>
      </c>
      <c r="BF10" s="102">
        <f t="shared" si="5"/>
        <v>0</v>
      </c>
      <c r="BG10" s="102">
        <f t="shared" si="5"/>
        <v>0</v>
      </c>
      <c r="BH10" s="102">
        <f t="shared" si="5"/>
        <v>0</v>
      </c>
      <c r="BI10" s="112"/>
      <c r="BJ10" s="112">
        <f t="shared" si="6"/>
        <v>0</v>
      </c>
      <c r="BK10">
        <v>21000821</v>
      </c>
    </row>
    <row r="11" spans="1:65" ht="13.5" customHeight="1">
      <c r="A11" s="92">
        <v>41007</v>
      </c>
      <c r="B11" s="93" t="s">
        <v>545</v>
      </c>
      <c r="C11" s="94" t="s">
        <v>302</v>
      </c>
      <c r="D11" s="289" t="s">
        <v>110</v>
      </c>
      <c r="E11" s="82">
        <v>4</v>
      </c>
      <c r="F11" s="32"/>
      <c r="G11" s="32"/>
      <c r="H11" s="32"/>
      <c r="I11" s="32"/>
      <c r="J11" s="32"/>
      <c r="K11" s="32"/>
      <c r="L11" s="32">
        <v>4</v>
      </c>
      <c r="M11" s="127">
        <v>243.89640000000003</v>
      </c>
      <c r="N11" s="197">
        <f t="shared" si="1"/>
        <v>0</v>
      </c>
      <c r="O11" s="198"/>
      <c r="P11" s="198"/>
      <c r="Q11" s="198"/>
      <c r="R11" s="198"/>
      <c r="S11" s="198"/>
      <c r="T11" s="198"/>
      <c r="U11" s="198"/>
      <c r="V11" s="198"/>
      <c r="W11" s="198"/>
      <c r="X11" s="198"/>
      <c r="Y11" s="198"/>
      <c r="Z11" s="198"/>
      <c r="AA11" s="290">
        <v>4.62</v>
      </c>
      <c r="AB11" s="166">
        <f t="shared" si="2"/>
        <v>0</v>
      </c>
      <c r="AC11" s="167">
        <f t="shared" si="3"/>
        <v>0</v>
      </c>
      <c r="AD11" s="92"/>
      <c r="AE11" s="92"/>
      <c r="AF11" s="92"/>
      <c r="AG11" s="92">
        <v>2</v>
      </c>
      <c r="AH11" s="92">
        <v>1</v>
      </c>
      <c r="AI11" s="92">
        <v>1</v>
      </c>
      <c r="AJ11" s="92"/>
      <c r="AK11" s="92"/>
      <c r="AL11" s="92"/>
      <c r="AM11" s="92">
        <f>$N11*1</f>
        <v>0</v>
      </c>
      <c r="AN11" s="92"/>
      <c r="AO11" s="92">
        <f>$N11*2</f>
        <v>0</v>
      </c>
      <c r="AP11" s="92">
        <f>$N11*1</f>
        <v>0</v>
      </c>
      <c r="AQ11" s="92"/>
      <c r="AR11" s="92"/>
      <c r="AS11" s="92"/>
      <c r="AT11" s="92"/>
      <c r="AU11" s="102">
        <f t="shared" si="4"/>
        <v>0</v>
      </c>
      <c r="AV11" s="102">
        <f t="shared" si="4"/>
        <v>0</v>
      </c>
      <c r="AW11" s="102">
        <f t="shared" si="4"/>
        <v>0</v>
      </c>
      <c r="AX11" s="102">
        <f t="shared" si="4"/>
        <v>0</v>
      </c>
      <c r="AY11" s="102">
        <f t="shared" si="4"/>
        <v>0</v>
      </c>
      <c r="AZ11" s="102">
        <f t="shared" si="4"/>
        <v>0</v>
      </c>
      <c r="BA11" s="102">
        <f t="shared" si="4"/>
        <v>0</v>
      </c>
      <c r="BB11" s="92"/>
      <c r="BC11" s="102">
        <f t="shared" si="8"/>
        <v>0</v>
      </c>
      <c r="BD11" s="102">
        <f t="shared" si="5"/>
        <v>0</v>
      </c>
      <c r="BE11" s="102">
        <f t="shared" si="5"/>
        <v>0</v>
      </c>
      <c r="BF11" s="102">
        <f t="shared" si="5"/>
        <v>0</v>
      </c>
      <c r="BG11" s="102">
        <f t="shared" si="5"/>
        <v>0</v>
      </c>
      <c r="BH11" s="102">
        <f t="shared" si="5"/>
        <v>0</v>
      </c>
      <c r="BI11" s="112"/>
      <c r="BJ11" s="112">
        <f t="shared" si="6"/>
        <v>0</v>
      </c>
      <c r="BK11">
        <v>21000920</v>
      </c>
    </row>
    <row r="12" spans="1:65" ht="13.5" customHeight="1">
      <c r="A12" s="92">
        <v>41008</v>
      </c>
      <c r="B12" s="93" t="s">
        <v>546</v>
      </c>
      <c r="C12" s="100" t="s">
        <v>547</v>
      </c>
      <c r="D12" s="289" t="s">
        <v>110</v>
      </c>
      <c r="E12" s="82">
        <v>4</v>
      </c>
      <c r="F12" s="32"/>
      <c r="G12" s="32"/>
      <c r="H12" s="32"/>
      <c r="I12" s="32"/>
      <c r="J12" s="32"/>
      <c r="K12" s="32"/>
      <c r="L12" s="32">
        <v>4</v>
      </c>
      <c r="M12" s="127">
        <v>289.79640000000001</v>
      </c>
      <c r="N12" s="197">
        <f t="shared" si="1"/>
        <v>0</v>
      </c>
      <c r="O12" s="198"/>
      <c r="P12" s="198"/>
      <c r="Q12" s="198"/>
      <c r="R12" s="198"/>
      <c r="S12" s="198"/>
      <c r="T12" s="198"/>
      <c r="U12" s="198"/>
      <c r="V12" s="198"/>
      <c r="W12" s="198"/>
      <c r="X12" s="198"/>
      <c r="Y12" s="198"/>
      <c r="Z12" s="198"/>
      <c r="AA12" s="290">
        <v>5.3579999999999997</v>
      </c>
      <c r="AB12" s="166">
        <f t="shared" si="2"/>
        <v>0</v>
      </c>
      <c r="AC12" s="167">
        <f t="shared" si="3"/>
        <v>0</v>
      </c>
      <c r="AD12" s="92"/>
      <c r="AE12" s="92"/>
      <c r="AF12" s="92"/>
      <c r="AG12" s="92"/>
      <c r="AH12" s="92">
        <v>1</v>
      </c>
      <c r="AI12" s="92">
        <v>3</v>
      </c>
      <c r="AJ12" s="92"/>
      <c r="AK12" s="92"/>
      <c r="AL12" s="92"/>
      <c r="AM12" s="92"/>
      <c r="AN12" s="92"/>
      <c r="AO12" s="92"/>
      <c r="AP12" s="92">
        <f>$N12*1</f>
        <v>0</v>
      </c>
      <c r="AQ12" s="92">
        <f>$N12*2</f>
        <v>0</v>
      </c>
      <c r="AR12" s="92">
        <f>$N12*1</f>
        <v>0</v>
      </c>
      <c r="AS12" s="92"/>
      <c r="AT12" s="92"/>
      <c r="AU12" s="102">
        <f t="shared" si="4"/>
        <v>0</v>
      </c>
      <c r="AV12" s="102">
        <f t="shared" si="4"/>
        <v>0</v>
      </c>
      <c r="AW12" s="102">
        <f t="shared" si="4"/>
        <v>0</v>
      </c>
      <c r="AX12" s="102">
        <f t="shared" si="4"/>
        <v>0</v>
      </c>
      <c r="AY12" s="102">
        <f t="shared" si="4"/>
        <v>0</v>
      </c>
      <c r="AZ12" s="102">
        <f t="shared" si="4"/>
        <v>0</v>
      </c>
      <c r="BA12" s="102">
        <f t="shared" si="4"/>
        <v>0</v>
      </c>
      <c r="BB12" s="92"/>
      <c r="BC12" s="102">
        <f t="shared" si="8"/>
        <v>0</v>
      </c>
      <c r="BD12" s="102">
        <f t="shared" si="5"/>
        <v>0</v>
      </c>
      <c r="BE12" s="102">
        <f t="shared" si="5"/>
        <v>0</v>
      </c>
      <c r="BF12" s="102">
        <f t="shared" si="5"/>
        <v>0</v>
      </c>
      <c r="BG12" s="102">
        <f t="shared" si="5"/>
        <v>0</v>
      </c>
      <c r="BH12" s="102">
        <f t="shared" si="5"/>
        <v>0</v>
      </c>
      <c r="BI12" s="112"/>
      <c r="BJ12" s="112">
        <f t="shared" si="6"/>
        <v>0</v>
      </c>
      <c r="BK12">
        <v>21000921</v>
      </c>
    </row>
    <row r="13" spans="1:65" ht="13.5" customHeight="1">
      <c r="A13" s="286"/>
      <c r="B13" s="287" t="s">
        <v>548</v>
      </c>
      <c r="C13" s="286"/>
      <c r="D13" s="288"/>
      <c r="E13" s="192"/>
      <c r="F13" s="99"/>
      <c r="G13" s="99"/>
      <c r="H13" s="99"/>
      <c r="I13" s="99"/>
      <c r="J13" s="99"/>
      <c r="K13" s="99"/>
      <c r="L13" s="99"/>
      <c r="M13" s="132"/>
      <c r="N13" s="193"/>
      <c r="O13" s="194"/>
      <c r="P13" s="194"/>
      <c r="Q13" s="194"/>
      <c r="R13" s="194"/>
      <c r="S13" s="194"/>
      <c r="T13" s="194"/>
      <c r="U13" s="194"/>
      <c r="V13" s="194"/>
      <c r="W13" s="194"/>
      <c r="X13" s="194"/>
      <c r="Y13" s="194"/>
      <c r="Z13" s="194"/>
      <c r="AA13" s="20"/>
      <c r="AB13" s="20"/>
      <c r="AC13" s="20"/>
      <c r="AD13" s="286"/>
      <c r="AE13" s="286"/>
      <c r="AF13" s="286"/>
      <c r="AG13" s="286"/>
      <c r="AH13" s="286"/>
      <c r="AI13" s="286"/>
      <c r="AJ13" s="286"/>
      <c r="AK13" s="286"/>
      <c r="AL13" s="286"/>
      <c r="AM13" s="286"/>
      <c r="AN13" s="286"/>
      <c r="AO13" s="286"/>
      <c r="AP13" s="286"/>
      <c r="AQ13" s="286"/>
      <c r="AR13" s="286"/>
      <c r="AS13" s="286"/>
      <c r="AT13" s="286"/>
      <c r="AU13" s="286"/>
      <c r="AV13" s="286"/>
      <c r="AW13" s="286"/>
      <c r="AX13" s="286"/>
      <c r="AY13" s="286"/>
      <c r="AZ13" s="286"/>
      <c r="BA13" s="286"/>
      <c r="BB13" s="286"/>
      <c r="BC13" s="286"/>
      <c r="BD13" s="286"/>
      <c r="BE13" s="286"/>
      <c r="BF13" s="286"/>
      <c r="BG13" s="286"/>
      <c r="BH13" s="286"/>
      <c r="BI13" s="112"/>
      <c r="BJ13" s="112">
        <f t="shared" si="6"/>
        <v>0</v>
      </c>
    </row>
    <row r="14" spans="1:65" ht="13.5" customHeight="1">
      <c r="A14" s="565">
        <v>40011</v>
      </c>
      <c r="B14" s="566" t="s">
        <v>549</v>
      </c>
      <c r="C14" s="94" t="s">
        <v>300</v>
      </c>
      <c r="D14" s="289" t="s">
        <v>110</v>
      </c>
      <c r="E14" s="82">
        <v>11</v>
      </c>
      <c r="F14" s="32"/>
      <c r="G14" s="96"/>
      <c r="H14" s="92">
        <v>11</v>
      </c>
      <c r="I14" s="32"/>
      <c r="J14" s="32"/>
      <c r="K14" s="32"/>
      <c r="L14" s="32"/>
      <c r="M14" s="127">
        <v>161.1</v>
      </c>
      <c r="N14" s="197">
        <f t="shared" ref="N14:N26" si="9">SUM(O14:Z14)</f>
        <v>0</v>
      </c>
      <c r="O14" s="198"/>
      <c r="P14" s="198"/>
      <c r="Q14" s="198"/>
      <c r="R14" s="198"/>
      <c r="S14" s="198"/>
      <c r="T14" s="198"/>
      <c r="U14" s="198"/>
      <c r="V14" s="198"/>
      <c r="W14" s="198"/>
      <c r="X14" s="198"/>
      <c r="Y14" s="198"/>
      <c r="Z14" s="198"/>
      <c r="AA14" s="290">
        <v>4.5309999999999997</v>
      </c>
      <c r="AB14" s="166">
        <f t="shared" ref="AB14:AB26" si="10">AA15*N14</f>
        <v>0</v>
      </c>
      <c r="AC14" s="167">
        <f t="shared" ref="AC14:AC26" si="11">N14*M14</f>
        <v>0</v>
      </c>
      <c r="AD14" s="102"/>
      <c r="AE14" s="102">
        <v>1</v>
      </c>
      <c r="AF14" s="102"/>
      <c r="AG14" s="102">
        <v>5</v>
      </c>
      <c r="AH14" s="102"/>
      <c r="AI14" s="102">
        <v>5</v>
      </c>
      <c r="AJ14" s="92"/>
      <c r="AK14" s="102"/>
      <c r="AL14" s="102">
        <f>$N14*3</f>
        <v>0</v>
      </c>
      <c r="AM14" s="102">
        <f>$N14*7</f>
        <v>0</v>
      </c>
      <c r="AN14" s="102"/>
      <c r="AO14" s="102">
        <f>$N14*1</f>
        <v>0</v>
      </c>
      <c r="AP14" s="102"/>
      <c r="AQ14" s="102"/>
      <c r="AR14" s="102"/>
      <c r="AS14" s="102"/>
      <c r="AT14" s="92"/>
      <c r="AU14" s="102">
        <f t="shared" ref="AU14:AU26" si="12">$N14*F14</f>
        <v>0</v>
      </c>
      <c r="AV14" s="102">
        <f t="shared" ref="AV14:AV26" si="13">$N14*G14</f>
        <v>0</v>
      </c>
      <c r="AW14" s="102">
        <f t="shared" ref="AW14:AW26" si="14">$N14*H14</f>
        <v>0</v>
      </c>
      <c r="AX14" s="102">
        <f t="shared" ref="AX14:AX26" si="15">$N14*I14</f>
        <v>0</v>
      </c>
      <c r="AY14" s="102">
        <f t="shared" ref="AY14:AY26" si="16">$N14*J14</f>
        <v>0</v>
      </c>
      <c r="AZ14" s="102">
        <f t="shared" ref="AZ14:AZ26" si="17">$N14*K14</f>
        <v>0</v>
      </c>
      <c r="BA14" s="102">
        <f t="shared" ref="BA14:BA26" si="18">$N14*L14</f>
        <v>0</v>
      </c>
      <c r="BB14" s="102"/>
      <c r="BC14" s="102">
        <f t="shared" si="8"/>
        <v>0</v>
      </c>
      <c r="BD14" s="102">
        <f t="shared" si="5"/>
        <v>0</v>
      </c>
      <c r="BE14" s="102">
        <f t="shared" si="5"/>
        <v>0</v>
      </c>
      <c r="BF14" s="102">
        <f t="shared" si="5"/>
        <v>0</v>
      </c>
      <c r="BG14" s="102">
        <f t="shared" si="5"/>
        <v>0</v>
      </c>
      <c r="BH14" s="102">
        <f t="shared" si="5"/>
        <v>0</v>
      </c>
      <c r="BI14" s="112"/>
      <c r="BJ14" s="112">
        <f t="shared" si="6"/>
        <v>0</v>
      </c>
      <c r="BK14">
        <v>21000922</v>
      </c>
    </row>
    <row r="15" spans="1:65" ht="13.5" customHeight="1">
      <c r="A15" s="565">
        <v>40012</v>
      </c>
      <c r="B15" s="566" t="s">
        <v>550</v>
      </c>
      <c r="C15" s="94" t="s">
        <v>551</v>
      </c>
      <c r="D15" s="289" t="s">
        <v>110</v>
      </c>
      <c r="E15" s="82">
        <v>5</v>
      </c>
      <c r="F15" s="32"/>
      <c r="G15" s="96"/>
      <c r="H15" s="32"/>
      <c r="I15" s="32">
        <v>3</v>
      </c>
      <c r="J15" s="32">
        <v>2</v>
      </c>
      <c r="K15" s="32"/>
      <c r="L15" s="32"/>
      <c r="M15" s="127">
        <v>140.4</v>
      </c>
      <c r="N15" s="197">
        <f t="shared" si="9"/>
        <v>0</v>
      </c>
      <c r="O15" s="198"/>
      <c r="P15" s="198"/>
      <c r="Q15" s="198"/>
      <c r="R15" s="198"/>
      <c r="S15" s="198"/>
      <c r="T15" s="198"/>
      <c r="U15" s="198"/>
      <c r="V15" s="198"/>
      <c r="W15" s="198"/>
      <c r="X15" s="198"/>
      <c r="Y15" s="198"/>
      <c r="Z15" s="198"/>
      <c r="AA15" s="290">
        <v>4.4000000000000004</v>
      </c>
      <c r="AB15" s="166">
        <f t="shared" si="10"/>
        <v>0</v>
      </c>
      <c r="AC15" s="167">
        <f t="shared" si="11"/>
        <v>0</v>
      </c>
      <c r="AD15" s="102"/>
      <c r="AE15" s="102"/>
      <c r="AF15" s="102"/>
      <c r="AG15" s="102">
        <v>2</v>
      </c>
      <c r="AH15" s="102"/>
      <c r="AI15" s="102">
        <v>3</v>
      </c>
      <c r="AJ15" s="92"/>
      <c r="AK15" s="102"/>
      <c r="AL15" s="102"/>
      <c r="AM15" s="102">
        <f>$N15*5</f>
        <v>0</v>
      </c>
      <c r="AN15" s="102"/>
      <c r="AO15" s="102"/>
      <c r="AP15" s="102"/>
      <c r="AQ15" s="102"/>
      <c r="AR15" s="102"/>
      <c r="AS15" s="102"/>
      <c r="AT15" s="92"/>
      <c r="AU15" s="102">
        <f t="shared" si="12"/>
        <v>0</v>
      </c>
      <c r="AV15" s="102">
        <f t="shared" si="13"/>
        <v>0</v>
      </c>
      <c r="AW15" s="102">
        <f t="shared" si="14"/>
        <v>0</v>
      </c>
      <c r="AX15" s="102">
        <f t="shared" si="15"/>
        <v>0</v>
      </c>
      <c r="AY15" s="102">
        <f t="shared" si="16"/>
        <v>0</v>
      </c>
      <c r="AZ15" s="102">
        <f t="shared" si="17"/>
        <v>0</v>
      </c>
      <c r="BA15" s="102">
        <f t="shared" si="18"/>
        <v>0</v>
      </c>
      <c r="BB15" s="102"/>
      <c r="BC15" s="102">
        <f t="shared" si="8"/>
        <v>0</v>
      </c>
      <c r="BD15" s="102">
        <f t="shared" si="5"/>
        <v>0</v>
      </c>
      <c r="BE15" s="102">
        <f t="shared" si="5"/>
        <v>0</v>
      </c>
      <c r="BF15" s="102">
        <f t="shared" si="5"/>
        <v>0</v>
      </c>
      <c r="BG15" s="102">
        <f t="shared" si="5"/>
        <v>0</v>
      </c>
      <c r="BH15" s="102">
        <f t="shared" si="5"/>
        <v>0</v>
      </c>
      <c r="BI15" s="112"/>
      <c r="BJ15" s="112">
        <f t="shared" si="6"/>
        <v>0</v>
      </c>
      <c r="BK15">
        <v>21000923</v>
      </c>
    </row>
    <row r="16" spans="1:65" ht="13.5" customHeight="1">
      <c r="A16" s="565">
        <v>40013</v>
      </c>
      <c r="B16" s="566" t="s">
        <v>552</v>
      </c>
      <c r="C16" s="94" t="s">
        <v>551</v>
      </c>
      <c r="D16" s="289" t="s">
        <v>110</v>
      </c>
      <c r="E16" s="82">
        <v>5</v>
      </c>
      <c r="F16" s="32"/>
      <c r="G16" s="96"/>
      <c r="H16" s="32"/>
      <c r="I16" s="32">
        <v>2</v>
      </c>
      <c r="J16" s="32">
        <v>3</v>
      </c>
      <c r="K16" s="32"/>
      <c r="L16" s="32"/>
      <c r="M16" s="127">
        <v>143.25</v>
      </c>
      <c r="N16" s="197">
        <f t="shared" si="9"/>
        <v>0</v>
      </c>
      <c r="O16" s="198"/>
      <c r="P16" s="198"/>
      <c r="Q16" s="198"/>
      <c r="R16" s="198"/>
      <c r="S16" s="198"/>
      <c r="T16" s="198"/>
      <c r="U16" s="198"/>
      <c r="V16" s="198"/>
      <c r="W16" s="198"/>
      <c r="X16" s="198"/>
      <c r="Y16" s="198"/>
      <c r="Z16" s="198"/>
      <c r="AA16" s="290">
        <v>4.5640000000000001</v>
      </c>
      <c r="AB16" s="166">
        <f t="shared" si="10"/>
        <v>0</v>
      </c>
      <c r="AC16" s="167">
        <f t="shared" si="11"/>
        <v>0</v>
      </c>
      <c r="AD16" s="102"/>
      <c r="AE16" s="102"/>
      <c r="AF16" s="102"/>
      <c r="AG16" s="102">
        <v>1</v>
      </c>
      <c r="AH16" s="102"/>
      <c r="AI16" s="102">
        <v>4</v>
      </c>
      <c r="AJ16" s="92"/>
      <c r="AK16" s="102"/>
      <c r="AL16" s="102"/>
      <c r="AM16" s="102">
        <f>$N16*2</f>
        <v>0</v>
      </c>
      <c r="AN16" s="102"/>
      <c r="AO16" s="102">
        <f>$N16*2</f>
        <v>0</v>
      </c>
      <c r="AP16" s="102">
        <f>$N16*1</f>
        <v>0</v>
      </c>
      <c r="AQ16" s="102"/>
      <c r="AR16" s="102"/>
      <c r="AS16" s="102"/>
      <c r="AT16" s="92"/>
      <c r="AU16" s="102">
        <f t="shared" si="12"/>
        <v>0</v>
      </c>
      <c r="AV16" s="102">
        <f t="shared" si="13"/>
        <v>0</v>
      </c>
      <c r="AW16" s="102">
        <f t="shared" si="14"/>
        <v>0</v>
      </c>
      <c r="AX16" s="102">
        <f t="shared" si="15"/>
        <v>0</v>
      </c>
      <c r="AY16" s="102">
        <f t="shared" si="16"/>
        <v>0</v>
      </c>
      <c r="AZ16" s="102">
        <f t="shared" si="17"/>
        <v>0</v>
      </c>
      <c r="BA16" s="102">
        <f t="shared" si="18"/>
        <v>0</v>
      </c>
      <c r="BB16" s="102"/>
      <c r="BC16" s="102">
        <f t="shared" si="8"/>
        <v>0</v>
      </c>
      <c r="BD16" s="102">
        <f t="shared" si="5"/>
        <v>0</v>
      </c>
      <c r="BE16" s="102">
        <f t="shared" si="5"/>
        <v>0</v>
      </c>
      <c r="BF16" s="102">
        <f t="shared" si="5"/>
        <v>0</v>
      </c>
      <c r="BG16" s="102">
        <f t="shared" si="5"/>
        <v>0</v>
      </c>
      <c r="BH16" s="102">
        <f t="shared" si="5"/>
        <v>0</v>
      </c>
      <c r="BI16" s="112"/>
      <c r="BJ16" s="112">
        <f t="shared" si="6"/>
        <v>0</v>
      </c>
      <c r="BK16">
        <v>21000924</v>
      </c>
    </row>
    <row r="17" spans="1:63" ht="13.5" customHeight="1">
      <c r="A17" s="565">
        <v>40014</v>
      </c>
      <c r="B17" s="566" t="s">
        <v>553</v>
      </c>
      <c r="C17" s="94" t="s">
        <v>46</v>
      </c>
      <c r="D17" s="289" t="s">
        <v>110</v>
      </c>
      <c r="E17" s="82">
        <v>6</v>
      </c>
      <c r="F17" s="32"/>
      <c r="G17" s="96"/>
      <c r="H17" s="32"/>
      <c r="I17" s="32">
        <v>3</v>
      </c>
      <c r="J17" s="32">
        <v>1</v>
      </c>
      <c r="K17" s="32">
        <v>2</v>
      </c>
      <c r="L17" s="32"/>
      <c r="M17" s="127">
        <v>180.72</v>
      </c>
      <c r="N17" s="197">
        <f t="shared" si="9"/>
        <v>0</v>
      </c>
      <c r="O17" s="198"/>
      <c r="P17" s="198"/>
      <c r="Q17" s="198"/>
      <c r="R17" s="198"/>
      <c r="S17" s="198"/>
      <c r="T17" s="198"/>
      <c r="U17" s="198"/>
      <c r="V17" s="198"/>
      <c r="W17" s="198"/>
      <c r="X17" s="198"/>
      <c r="Y17" s="198"/>
      <c r="Z17" s="198"/>
      <c r="AA17" s="290">
        <v>5.484</v>
      </c>
      <c r="AB17" s="166">
        <f t="shared" si="10"/>
        <v>0</v>
      </c>
      <c r="AC17" s="167">
        <f t="shared" si="11"/>
        <v>0</v>
      </c>
      <c r="AD17" s="102"/>
      <c r="AE17" s="102"/>
      <c r="AF17" s="102"/>
      <c r="AG17" s="102"/>
      <c r="AH17" s="102">
        <v>6</v>
      </c>
      <c r="AI17" s="102"/>
      <c r="AJ17" s="92"/>
      <c r="AK17" s="102"/>
      <c r="AL17" s="102"/>
      <c r="AM17" s="102">
        <f>$N17*2</f>
        <v>0</v>
      </c>
      <c r="AN17" s="102"/>
      <c r="AO17" s="102">
        <f>$N17*2</f>
        <v>0</v>
      </c>
      <c r="AP17" s="102"/>
      <c r="AQ17" s="102">
        <f>$N17*1</f>
        <v>0</v>
      </c>
      <c r="AR17" s="102"/>
      <c r="AS17" s="102"/>
      <c r="AT17" s="92"/>
      <c r="AU17" s="102">
        <f t="shared" si="12"/>
        <v>0</v>
      </c>
      <c r="AV17" s="102">
        <f t="shared" si="13"/>
        <v>0</v>
      </c>
      <c r="AW17" s="102">
        <f t="shared" si="14"/>
        <v>0</v>
      </c>
      <c r="AX17" s="102">
        <f t="shared" si="15"/>
        <v>0</v>
      </c>
      <c r="AY17" s="102">
        <f t="shared" si="16"/>
        <v>0</v>
      </c>
      <c r="AZ17" s="102">
        <f t="shared" si="17"/>
        <v>0</v>
      </c>
      <c r="BA17" s="102">
        <f t="shared" si="18"/>
        <v>0</v>
      </c>
      <c r="BB17" s="102"/>
      <c r="BC17" s="102">
        <f t="shared" si="8"/>
        <v>0</v>
      </c>
      <c r="BD17" s="102">
        <f t="shared" si="5"/>
        <v>0</v>
      </c>
      <c r="BE17" s="102">
        <f t="shared" si="5"/>
        <v>0</v>
      </c>
      <c r="BF17" s="102">
        <f t="shared" si="5"/>
        <v>0</v>
      </c>
      <c r="BG17" s="102">
        <f t="shared" si="5"/>
        <v>0</v>
      </c>
      <c r="BH17" s="102">
        <f t="shared" si="5"/>
        <v>0</v>
      </c>
      <c r="BI17" s="112"/>
      <c r="BJ17" s="112">
        <f t="shared" si="6"/>
        <v>0</v>
      </c>
      <c r="BK17">
        <v>21000925</v>
      </c>
    </row>
    <row r="18" spans="1:63" ht="13.5" customHeight="1">
      <c r="A18" s="565">
        <v>40015</v>
      </c>
      <c r="B18" s="566" t="s">
        <v>554</v>
      </c>
      <c r="C18" s="94" t="s">
        <v>555</v>
      </c>
      <c r="D18" s="289" t="s">
        <v>110</v>
      </c>
      <c r="E18" s="82">
        <v>5</v>
      </c>
      <c r="F18" s="32"/>
      <c r="G18" s="96"/>
      <c r="H18" s="32"/>
      <c r="I18" s="32">
        <v>2</v>
      </c>
      <c r="J18" s="32">
        <v>3</v>
      </c>
      <c r="K18" s="32"/>
      <c r="L18" s="32"/>
      <c r="M18" s="127">
        <v>149.79</v>
      </c>
      <c r="N18" s="197">
        <f t="shared" si="9"/>
        <v>0</v>
      </c>
      <c r="O18" s="198"/>
      <c r="P18" s="198"/>
      <c r="Q18" s="198"/>
      <c r="R18" s="198"/>
      <c r="S18" s="198"/>
      <c r="T18" s="198"/>
      <c r="U18" s="198"/>
      <c r="V18" s="198"/>
      <c r="W18" s="198"/>
      <c r="X18" s="198"/>
      <c r="Y18" s="198"/>
      <c r="Z18" s="198"/>
      <c r="AA18" s="290">
        <v>4.7850000000000001</v>
      </c>
      <c r="AB18" s="166">
        <f t="shared" si="10"/>
        <v>0</v>
      </c>
      <c r="AC18" s="167">
        <f t="shared" si="11"/>
        <v>0</v>
      </c>
      <c r="AD18" s="102"/>
      <c r="AE18" s="102"/>
      <c r="AF18" s="102"/>
      <c r="AG18" s="102"/>
      <c r="AH18" s="102"/>
      <c r="AI18" s="102">
        <v>5</v>
      </c>
      <c r="AJ18" s="92"/>
      <c r="AK18" s="102"/>
      <c r="AL18" s="102"/>
      <c r="AM18" s="102">
        <f>$N18*1</f>
        <v>0</v>
      </c>
      <c r="AN18" s="102"/>
      <c r="AO18" s="102">
        <f>$N18*4</f>
        <v>0</v>
      </c>
      <c r="AP18" s="102"/>
      <c r="AQ18" s="102"/>
      <c r="AR18" s="102"/>
      <c r="AS18" s="102"/>
      <c r="AT18" s="92"/>
      <c r="AU18" s="102">
        <f t="shared" si="12"/>
        <v>0</v>
      </c>
      <c r="AV18" s="102">
        <f t="shared" si="13"/>
        <v>0</v>
      </c>
      <c r="AW18" s="102">
        <f t="shared" si="14"/>
        <v>0</v>
      </c>
      <c r="AX18" s="102">
        <f t="shared" si="15"/>
        <v>0</v>
      </c>
      <c r="AY18" s="102">
        <f t="shared" si="16"/>
        <v>0</v>
      </c>
      <c r="AZ18" s="102">
        <f t="shared" si="17"/>
        <v>0</v>
      </c>
      <c r="BA18" s="102">
        <f t="shared" si="18"/>
        <v>0</v>
      </c>
      <c r="BB18" s="102"/>
      <c r="BC18" s="102">
        <f t="shared" si="8"/>
        <v>0</v>
      </c>
      <c r="BD18" s="102">
        <f t="shared" si="5"/>
        <v>0</v>
      </c>
      <c r="BE18" s="102">
        <f t="shared" si="5"/>
        <v>0</v>
      </c>
      <c r="BF18" s="102">
        <f t="shared" si="5"/>
        <v>0</v>
      </c>
      <c r="BG18" s="102">
        <f t="shared" si="5"/>
        <v>0</v>
      </c>
      <c r="BH18" s="102">
        <f t="shared" si="5"/>
        <v>0</v>
      </c>
      <c r="BI18" s="112"/>
      <c r="BJ18" s="112">
        <f t="shared" si="6"/>
        <v>0</v>
      </c>
      <c r="BK18">
        <v>21000926</v>
      </c>
    </row>
    <row r="19" spans="1:63" ht="13.5" customHeight="1">
      <c r="A19" s="565">
        <v>40016</v>
      </c>
      <c r="B19" s="566" t="s">
        <v>556</v>
      </c>
      <c r="C19" s="94" t="s">
        <v>551</v>
      </c>
      <c r="D19" s="289" t="s">
        <v>110</v>
      </c>
      <c r="E19" s="82">
        <v>6</v>
      </c>
      <c r="F19" s="32"/>
      <c r="G19" s="96"/>
      <c r="H19" s="32"/>
      <c r="I19" s="32">
        <v>2</v>
      </c>
      <c r="J19" s="32">
        <v>2</v>
      </c>
      <c r="K19" s="32">
        <v>2</v>
      </c>
      <c r="L19" s="32"/>
      <c r="M19" s="127">
        <v>195</v>
      </c>
      <c r="N19" s="197">
        <f t="shared" si="9"/>
        <v>0</v>
      </c>
      <c r="O19" s="198"/>
      <c r="P19" s="198"/>
      <c r="Q19" s="198"/>
      <c r="R19" s="198"/>
      <c r="S19" s="198"/>
      <c r="T19" s="198"/>
      <c r="U19" s="198"/>
      <c r="V19" s="198"/>
      <c r="W19" s="198"/>
      <c r="X19" s="198"/>
      <c r="Y19" s="198"/>
      <c r="Z19" s="198"/>
      <c r="AA19" s="290">
        <v>6.2610000000000001</v>
      </c>
      <c r="AB19" s="166">
        <f t="shared" si="10"/>
        <v>0</v>
      </c>
      <c r="AC19" s="167">
        <f t="shared" si="11"/>
        <v>0</v>
      </c>
      <c r="AD19" s="102"/>
      <c r="AE19" s="102"/>
      <c r="AF19" s="102"/>
      <c r="AG19" s="102">
        <v>3</v>
      </c>
      <c r="AH19" s="102"/>
      <c r="AI19" s="102">
        <v>3</v>
      </c>
      <c r="AJ19" s="92"/>
      <c r="AK19" s="102"/>
      <c r="AL19" s="102">
        <f>$N19*2</f>
        <v>0</v>
      </c>
      <c r="AM19" s="102">
        <f>$N19*4</f>
        <v>0</v>
      </c>
      <c r="AN19" s="102"/>
      <c r="AO19" s="102"/>
      <c r="AP19" s="102"/>
      <c r="AQ19" s="102"/>
      <c r="AR19" s="102"/>
      <c r="AS19" s="102"/>
      <c r="AT19" s="92"/>
      <c r="AU19" s="102">
        <f t="shared" si="12"/>
        <v>0</v>
      </c>
      <c r="AV19" s="102">
        <f t="shared" si="13"/>
        <v>0</v>
      </c>
      <c r="AW19" s="102">
        <f t="shared" si="14"/>
        <v>0</v>
      </c>
      <c r="AX19" s="102">
        <f t="shared" si="15"/>
        <v>0</v>
      </c>
      <c r="AY19" s="102">
        <f t="shared" si="16"/>
        <v>0</v>
      </c>
      <c r="AZ19" s="102">
        <f t="shared" si="17"/>
        <v>0</v>
      </c>
      <c r="BA19" s="102">
        <f t="shared" si="18"/>
        <v>0</v>
      </c>
      <c r="BB19" s="102"/>
      <c r="BC19" s="102">
        <f t="shared" si="8"/>
        <v>0</v>
      </c>
      <c r="BD19" s="102">
        <f t="shared" si="5"/>
        <v>0</v>
      </c>
      <c r="BE19" s="102">
        <f t="shared" si="5"/>
        <v>0</v>
      </c>
      <c r="BF19" s="102">
        <f t="shared" si="5"/>
        <v>0</v>
      </c>
      <c r="BG19" s="102">
        <f t="shared" si="5"/>
        <v>0</v>
      </c>
      <c r="BH19" s="102">
        <f t="shared" si="5"/>
        <v>0</v>
      </c>
      <c r="BI19" s="112"/>
      <c r="BJ19" s="112">
        <f t="shared" si="6"/>
        <v>0</v>
      </c>
      <c r="BK19">
        <v>21000927</v>
      </c>
    </row>
    <row r="20" spans="1:63" ht="13.5" customHeight="1">
      <c r="A20" s="92">
        <v>41017</v>
      </c>
      <c r="B20" s="93" t="s">
        <v>557</v>
      </c>
      <c r="C20" s="100" t="s">
        <v>555</v>
      </c>
      <c r="D20" s="289" t="s">
        <v>110</v>
      </c>
      <c r="E20" s="82">
        <v>2</v>
      </c>
      <c r="F20" s="32"/>
      <c r="G20" s="32"/>
      <c r="H20" s="32"/>
      <c r="I20" s="32"/>
      <c r="J20" s="32"/>
      <c r="K20" s="32">
        <v>2</v>
      </c>
      <c r="L20" s="32"/>
      <c r="M20" s="127">
        <v>85.503600000000006</v>
      </c>
      <c r="N20" s="197">
        <f t="shared" si="9"/>
        <v>0</v>
      </c>
      <c r="O20" s="198"/>
      <c r="P20" s="198"/>
      <c r="Q20" s="198"/>
      <c r="R20" s="198"/>
      <c r="S20" s="198"/>
      <c r="T20" s="198"/>
      <c r="U20" s="198"/>
      <c r="V20" s="198"/>
      <c r="W20" s="198"/>
      <c r="X20" s="198"/>
      <c r="Y20" s="198"/>
      <c r="Z20" s="198"/>
      <c r="AA20" s="290">
        <v>1.6140000000000001</v>
      </c>
      <c r="AB20" s="166">
        <f t="shared" si="10"/>
        <v>0</v>
      </c>
      <c r="AC20" s="167">
        <f t="shared" si="11"/>
        <v>0</v>
      </c>
      <c r="AD20" s="92"/>
      <c r="AE20" s="92"/>
      <c r="AF20" s="92"/>
      <c r="AG20" s="92"/>
      <c r="AH20" s="92"/>
      <c r="AI20" s="92">
        <v>2</v>
      </c>
      <c r="AJ20" s="92"/>
      <c r="AK20" s="92"/>
      <c r="AL20" s="92"/>
      <c r="AM20" s="92"/>
      <c r="AN20" s="92"/>
      <c r="AO20" s="92">
        <f>$N20*1</f>
        <v>0</v>
      </c>
      <c r="AP20" s="92"/>
      <c r="AQ20" s="92">
        <f>$N20*1</f>
        <v>0</v>
      </c>
      <c r="AR20" s="92"/>
      <c r="AS20" s="92"/>
      <c r="AT20" s="92"/>
      <c r="AU20" s="102">
        <f t="shared" si="12"/>
        <v>0</v>
      </c>
      <c r="AV20" s="102">
        <f t="shared" si="13"/>
        <v>0</v>
      </c>
      <c r="AW20" s="102">
        <f t="shared" si="14"/>
        <v>0</v>
      </c>
      <c r="AX20" s="102">
        <f t="shared" si="15"/>
        <v>0</v>
      </c>
      <c r="AY20" s="102">
        <f t="shared" si="16"/>
        <v>0</v>
      </c>
      <c r="AZ20" s="102">
        <f t="shared" si="17"/>
        <v>0</v>
      </c>
      <c r="BA20" s="102">
        <f t="shared" si="18"/>
        <v>0</v>
      </c>
      <c r="BB20" s="92"/>
      <c r="BC20" s="102">
        <f t="shared" si="8"/>
        <v>0</v>
      </c>
      <c r="BD20" s="102">
        <f t="shared" si="5"/>
        <v>0</v>
      </c>
      <c r="BE20" s="102">
        <f t="shared" si="5"/>
        <v>0</v>
      </c>
      <c r="BF20" s="102">
        <f t="shared" si="5"/>
        <v>0</v>
      </c>
      <c r="BG20" s="102">
        <f t="shared" si="5"/>
        <v>0</v>
      </c>
      <c r="BH20" s="102">
        <f t="shared" si="5"/>
        <v>0</v>
      </c>
      <c r="BI20" s="112"/>
      <c r="BJ20" s="112">
        <f t="shared" si="6"/>
        <v>0</v>
      </c>
      <c r="BK20">
        <v>21000928</v>
      </c>
    </row>
    <row r="21" spans="1:63" ht="13.5" customHeight="1">
      <c r="A21" s="92">
        <v>41018</v>
      </c>
      <c r="B21" s="93" t="s">
        <v>558</v>
      </c>
      <c r="C21" s="100" t="s">
        <v>555</v>
      </c>
      <c r="D21" s="289" t="s">
        <v>110</v>
      </c>
      <c r="E21" s="82">
        <v>2</v>
      </c>
      <c r="F21" s="32"/>
      <c r="G21" s="32"/>
      <c r="H21" s="32"/>
      <c r="I21" s="32"/>
      <c r="J21" s="32"/>
      <c r="K21" s="32">
        <v>2</v>
      </c>
      <c r="L21" s="32"/>
      <c r="M21" s="127">
        <v>131.40360000000001</v>
      </c>
      <c r="N21" s="197">
        <f t="shared" si="9"/>
        <v>0</v>
      </c>
      <c r="O21" s="198"/>
      <c r="P21" s="198"/>
      <c r="Q21" s="198"/>
      <c r="R21" s="198"/>
      <c r="S21" s="198"/>
      <c r="T21" s="198"/>
      <c r="U21" s="198"/>
      <c r="V21" s="198"/>
      <c r="W21" s="198"/>
      <c r="X21" s="198"/>
      <c r="Y21" s="198"/>
      <c r="Z21" s="198"/>
      <c r="AA21" s="290">
        <v>2.5030000000000001</v>
      </c>
      <c r="AB21" s="166">
        <f t="shared" si="10"/>
        <v>0</v>
      </c>
      <c r="AC21" s="167">
        <f t="shared" si="11"/>
        <v>0</v>
      </c>
      <c r="AD21" s="92"/>
      <c r="AE21" s="92"/>
      <c r="AF21" s="92"/>
      <c r="AG21" s="92"/>
      <c r="AH21" s="92"/>
      <c r="AI21" s="92">
        <v>2</v>
      </c>
      <c r="AJ21" s="92"/>
      <c r="AK21" s="92"/>
      <c r="AL21" s="92"/>
      <c r="AM21" s="92"/>
      <c r="AN21" s="92"/>
      <c r="AO21" s="92"/>
      <c r="AP21" s="92"/>
      <c r="AQ21" s="92"/>
      <c r="AR21" s="92">
        <f>$N21*2</f>
        <v>0</v>
      </c>
      <c r="AS21" s="92"/>
      <c r="AT21" s="92"/>
      <c r="AU21" s="102">
        <f t="shared" si="12"/>
        <v>0</v>
      </c>
      <c r="AV21" s="102">
        <f t="shared" si="13"/>
        <v>0</v>
      </c>
      <c r="AW21" s="102">
        <f t="shared" si="14"/>
        <v>0</v>
      </c>
      <c r="AX21" s="102">
        <f t="shared" si="15"/>
        <v>0</v>
      </c>
      <c r="AY21" s="102">
        <f t="shared" si="16"/>
        <v>0</v>
      </c>
      <c r="AZ21" s="102">
        <f t="shared" si="17"/>
        <v>0</v>
      </c>
      <c r="BA21" s="102">
        <f t="shared" si="18"/>
        <v>0</v>
      </c>
      <c r="BB21" s="92"/>
      <c r="BC21" s="102">
        <f t="shared" si="8"/>
        <v>0</v>
      </c>
      <c r="BD21" s="102">
        <f t="shared" ref="BD21:BD84" si="19">$N21*AE21</f>
        <v>0</v>
      </c>
      <c r="BE21" s="102">
        <f t="shared" ref="BE21:BE84" si="20">$N21*AF21</f>
        <v>0</v>
      </c>
      <c r="BF21" s="102">
        <f t="shared" ref="BF21:BF84" si="21">$N21*AG21</f>
        <v>0</v>
      </c>
      <c r="BG21" s="102">
        <f t="shared" ref="BG21:BG84" si="22">$N21*AH21</f>
        <v>0</v>
      </c>
      <c r="BH21" s="102">
        <f t="shared" ref="BH21:BH84" si="23">$N21*AI21</f>
        <v>0</v>
      </c>
      <c r="BI21" s="112"/>
      <c r="BJ21" s="112">
        <f t="shared" si="6"/>
        <v>0</v>
      </c>
      <c r="BK21">
        <v>21000929</v>
      </c>
    </row>
    <row r="22" spans="1:63" ht="13.5" customHeight="1">
      <c r="A22" s="92">
        <v>41019</v>
      </c>
      <c r="B22" s="93" t="s">
        <v>559</v>
      </c>
      <c r="C22" s="100" t="s">
        <v>555</v>
      </c>
      <c r="D22" s="289" t="s">
        <v>110</v>
      </c>
      <c r="E22" s="82">
        <v>3</v>
      </c>
      <c r="F22" s="32"/>
      <c r="G22" s="32"/>
      <c r="H22" s="32"/>
      <c r="I22" s="32"/>
      <c r="J22" s="32"/>
      <c r="K22" s="32">
        <v>3</v>
      </c>
      <c r="L22" s="32"/>
      <c r="M22" s="127">
        <v>151.20000000000002</v>
      </c>
      <c r="N22" s="197">
        <f t="shared" si="9"/>
        <v>0</v>
      </c>
      <c r="O22" s="198"/>
      <c r="P22" s="198"/>
      <c r="Q22" s="198"/>
      <c r="R22" s="198"/>
      <c r="S22" s="198"/>
      <c r="T22" s="198"/>
      <c r="U22" s="198"/>
      <c r="V22" s="198"/>
      <c r="W22" s="198"/>
      <c r="X22" s="198"/>
      <c r="Y22" s="198"/>
      <c r="Z22" s="198"/>
      <c r="AA22" s="290">
        <v>2.6760000000000002</v>
      </c>
      <c r="AB22" s="166">
        <f t="shared" si="10"/>
        <v>0</v>
      </c>
      <c r="AC22" s="167">
        <f t="shared" si="11"/>
        <v>0</v>
      </c>
      <c r="AD22" s="92"/>
      <c r="AE22" s="92"/>
      <c r="AF22" s="92"/>
      <c r="AG22" s="92"/>
      <c r="AH22" s="92"/>
      <c r="AI22" s="92">
        <v>3</v>
      </c>
      <c r="AJ22" s="92"/>
      <c r="AK22" s="92"/>
      <c r="AL22" s="92"/>
      <c r="AM22" s="92"/>
      <c r="AN22" s="92"/>
      <c r="AO22" s="92">
        <f>$N22*2</f>
        <v>0</v>
      </c>
      <c r="AP22" s="92">
        <f>$N22*1</f>
        <v>0</v>
      </c>
      <c r="AQ22" s="92"/>
      <c r="AR22" s="92"/>
      <c r="AS22" s="92"/>
      <c r="AT22" s="92"/>
      <c r="AU22" s="102">
        <f t="shared" si="12"/>
        <v>0</v>
      </c>
      <c r="AV22" s="102">
        <f t="shared" si="13"/>
        <v>0</v>
      </c>
      <c r="AW22" s="102">
        <f t="shared" si="14"/>
        <v>0</v>
      </c>
      <c r="AX22" s="102">
        <f t="shared" si="15"/>
        <v>0</v>
      </c>
      <c r="AY22" s="102">
        <f t="shared" si="16"/>
        <v>0</v>
      </c>
      <c r="AZ22" s="102">
        <f t="shared" si="17"/>
        <v>0</v>
      </c>
      <c r="BA22" s="102">
        <f t="shared" si="18"/>
        <v>0</v>
      </c>
      <c r="BB22" s="92"/>
      <c r="BC22" s="102">
        <f t="shared" si="8"/>
        <v>0</v>
      </c>
      <c r="BD22" s="102">
        <f t="shared" si="19"/>
        <v>0</v>
      </c>
      <c r="BE22" s="102">
        <f t="shared" si="20"/>
        <v>0</v>
      </c>
      <c r="BF22" s="102">
        <f t="shared" si="21"/>
        <v>0</v>
      </c>
      <c r="BG22" s="102">
        <f t="shared" si="22"/>
        <v>0</v>
      </c>
      <c r="BH22" s="102">
        <f t="shared" si="23"/>
        <v>0</v>
      </c>
      <c r="BI22" s="112"/>
      <c r="BJ22" s="112">
        <f t="shared" si="6"/>
        <v>0</v>
      </c>
      <c r="BK22">
        <v>21000899</v>
      </c>
    </row>
    <row r="23" spans="1:63" ht="13.5" customHeight="1">
      <c r="A23" s="565">
        <v>40020</v>
      </c>
      <c r="B23" s="566" t="s">
        <v>560</v>
      </c>
      <c r="C23" s="94" t="s">
        <v>43</v>
      </c>
      <c r="D23" s="289" t="s">
        <v>110</v>
      </c>
      <c r="E23" s="82">
        <v>3</v>
      </c>
      <c r="F23" s="32"/>
      <c r="G23" s="96"/>
      <c r="H23" s="32"/>
      <c r="I23" s="32"/>
      <c r="J23" s="32"/>
      <c r="K23" s="32">
        <v>3</v>
      </c>
      <c r="L23" s="32"/>
      <c r="M23" s="127">
        <v>189.84</v>
      </c>
      <c r="N23" s="197">
        <f t="shared" si="9"/>
        <v>0</v>
      </c>
      <c r="O23" s="198"/>
      <c r="P23" s="198"/>
      <c r="Q23" s="198"/>
      <c r="R23" s="198"/>
      <c r="S23" s="198"/>
      <c r="T23" s="198"/>
      <c r="U23" s="198"/>
      <c r="V23" s="198"/>
      <c r="W23" s="198"/>
      <c r="X23" s="198"/>
      <c r="Y23" s="198"/>
      <c r="Z23" s="198"/>
      <c r="AA23" s="290">
        <v>6.4039999999999999</v>
      </c>
      <c r="AB23" s="166">
        <f t="shared" si="10"/>
        <v>0</v>
      </c>
      <c r="AC23" s="167">
        <f t="shared" si="11"/>
        <v>0</v>
      </c>
      <c r="AD23" s="102"/>
      <c r="AE23" s="102">
        <v>3</v>
      </c>
      <c r="AF23" s="102"/>
      <c r="AG23" s="102"/>
      <c r="AH23" s="102"/>
      <c r="AI23" s="102"/>
      <c r="AJ23" s="92"/>
      <c r="AK23" s="102"/>
      <c r="AL23" s="102"/>
      <c r="AM23" s="102">
        <f>$N23*1</f>
        <v>0</v>
      </c>
      <c r="AN23" s="102"/>
      <c r="AO23" s="102">
        <f>$N23*2</f>
        <v>0</v>
      </c>
      <c r="AP23" s="102"/>
      <c r="AQ23" s="102"/>
      <c r="AR23" s="102"/>
      <c r="AS23" s="102"/>
      <c r="AT23" s="92"/>
      <c r="AU23" s="102">
        <f t="shared" si="12"/>
        <v>0</v>
      </c>
      <c r="AV23" s="102">
        <f t="shared" si="13"/>
        <v>0</v>
      </c>
      <c r="AW23" s="102">
        <f t="shared" si="14"/>
        <v>0</v>
      </c>
      <c r="AX23" s="102">
        <f t="shared" si="15"/>
        <v>0</v>
      </c>
      <c r="AY23" s="102">
        <f t="shared" si="16"/>
        <v>0</v>
      </c>
      <c r="AZ23" s="102">
        <f t="shared" si="17"/>
        <v>0</v>
      </c>
      <c r="BA23" s="102">
        <f t="shared" si="18"/>
        <v>0</v>
      </c>
      <c r="BB23" s="102"/>
      <c r="BC23" s="102">
        <f t="shared" si="8"/>
        <v>0</v>
      </c>
      <c r="BD23" s="102">
        <f t="shared" si="19"/>
        <v>0</v>
      </c>
      <c r="BE23" s="102">
        <f t="shared" si="20"/>
        <v>0</v>
      </c>
      <c r="BF23" s="102">
        <f t="shared" si="21"/>
        <v>0</v>
      </c>
      <c r="BG23" s="102">
        <f t="shared" si="22"/>
        <v>0</v>
      </c>
      <c r="BH23" s="102">
        <f t="shared" si="23"/>
        <v>0</v>
      </c>
      <c r="BI23" s="112"/>
      <c r="BJ23" s="112">
        <f t="shared" si="6"/>
        <v>0</v>
      </c>
      <c r="BK23">
        <v>21000900</v>
      </c>
    </row>
    <row r="24" spans="1:63" ht="13.5" customHeight="1">
      <c r="A24" s="92">
        <v>41021</v>
      </c>
      <c r="B24" s="93" t="s">
        <v>561</v>
      </c>
      <c r="C24" s="100" t="s">
        <v>562</v>
      </c>
      <c r="D24" s="289" t="s">
        <v>110</v>
      </c>
      <c r="E24" s="82">
        <v>2</v>
      </c>
      <c r="F24" s="32"/>
      <c r="G24" s="32"/>
      <c r="H24" s="32"/>
      <c r="I24" s="32"/>
      <c r="J24" s="32"/>
      <c r="K24" s="32"/>
      <c r="L24" s="32">
        <v>2</v>
      </c>
      <c r="M24" s="127">
        <v>155.70359999999999</v>
      </c>
      <c r="N24" s="197">
        <f t="shared" si="9"/>
        <v>0</v>
      </c>
      <c r="O24" s="198"/>
      <c r="P24" s="198"/>
      <c r="Q24" s="198"/>
      <c r="R24" s="198"/>
      <c r="S24" s="198"/>
      <c r="T24" s="198"/>
      <c r="U24" s="198"/>
      <c r="V24" s="198"/>
      <c r="W24" s="198"/>
      <c r="X24" s="198"/>
      <c r="Y24" s="198"/>
      <c r="Z24" s="198"/>
      <c r="AA24" s="290">
        <v>3.2330000000000001</v>
      </c>
      <c r="AB24" s="166">
        <f t="shared" si="10"/>
        <v>0</v>
      </c>
      <c r="AC24" s="167">
        <f t="shared" si="11"/>
        <v>0</v>
      </c>
      <c r="AD24" s="92"/>
      <c r="AE24" s="92">
        <v>1</v>
      </c>
      <c r="AF24" s="92"/>
      <c r="AG24" s="92"/>
      <c r="AH24" s="92">
        <v>1</v>
      </c>
      <c r="AI24" s="92"/>
      <c r="AJ24" s="92"/>
      <c r="AK24" s="92"/>
      <c r="AL24" s="92"/>
      <c r="AM24" s="92"/>
      <c r="AN24" s="92"/>
      <c r="AO24" s="92"/>
      <c r="AP24" s="92"/>
      <c r="AQ24" s="92">
        <f>$N24*2</f>
        <v>0</v>
      </c>
      <c r="AR24" s="92"/>
      <c r="AS24" s="92"/>
      <c r="AT24" s="92"/>
      <c r="AU24" s="102">
        <f t="shared" si="12"/>
        <v>0</v>
      </c>
      <c r="AV24" s="102">
        <f t="shared" si="13"/>
        <v>0</v>
      </c>
      <c r="AW24" s="102">
        <f t="shared" si="14"/>
        <v>0</v>
      </c>
      <c r="AX24" s="102">
        <f t="shared" si="15"/>
        <v>0</v>
      </c>
      <c r="AY24" s="102">
        <f t="shared" si="16"/>
        <v>0</v>
      </c>
      <c r="AZ24" s="102">
        <f t="shared" si="17"/>
        <v>0</v>
      </c>
      <c r="BA24" s="102">
        <f t="shared" si="18"/>
        <v>0</v>
      </c>
      <c r="BB24" s="92"/>
      <c r="BC24" s="102">
        <f t="shared" si="8"/>
        <v>0</v>
      </c>
      <c r="BD24" s="102">
        <f t="shared" si="19"/>
        <v>0</v>
      </c>
      <c r="BE24" s="102">
        <f t="shared" si="20"/>
        <v>0</v>
      </c>
      <c r="BF24" s="102">
        <f t="shared" si="21"/>
        <v>0</v>
      </c>
      <c r="BG24" s="102">
        <f t="shared" si="22"/>
        <v>0</v>
      </c>
      <c r="BH24" s="102">
        <f t="shared" si="23"/>
        <v>0</v>
      </c>
      <c r="BI24" s="112"/>
      <c r="BJ24" s="112">
        <f t="shared" si="6"/>
        <v>0</v>
      </c>
      <c r="BK24">
        <v>21000901</v>
      </c>
    </row>
    <row r="25" spans="1:63" ht="13.5" customHeight="1">
      <c r="A25" s="92">
        <v>41022</v>
      </c>
      <c r="B25" s="93" t="s">
        <v>563</v>
      </c>
      <c r="C25" s="100" t="s">
        <v>555</v>
      </c>
      <c r="D25" s="289" t="s">
        <v>110</v>
      </c>
      <c r="E25" s="82">
        <v>1</v>
      </c>
      <c r="F25" s="32"/>
      <c r="G25" s="32"/>
      <c r="H25" s="32"/>
      <c r="I25" s="32"/>
      <c r="J25" s="32"/>
      <c r="K25" s="32"/>
      <c r="L25" s="32">
        <v>1</v>
      </c>
      <c r="M25" s="127">
        <v>86.4</v>
      </c>
      <c r="N25" s="197">
        <f t="shared" si="9"/>
        <v>0</v>
      </c>
      <c r="O25" s="198"/>
      <c r="P25" s="198"/>
      <c r="Q25" s="198"/>
      <c r="R25" s="198"/>
      <c r="S25" s="198"/>
      <c r="T25" s="198"/>
      <c r="U25" s="198"/>
      <c r="V25" s="198"/>
      <c r="W25" s="198"/>
      <c r="X25" s="198"/>
      <c r="Y25" s="198"/>
      <c r="Z25" s="198"/>
      <c r="AA25" s="290">
        <v>1.74</v>
      </c>
      <c r="AB25" s="166">
        <f t="shared" si="10"/>
        <v>0</v>
      </c>
      <c r="AC25" s="167">
        <f t="shared" si="11"/>
        <v>0</v>
      </c>
      <c r="AD25" s="92"/>
      <c r="AE25" s="92"/>
      <c r="AF25" s="92"/>
      <c r="AG25" s="92"/>
      <c r="AH25" s="92"/>
      <c r="AI25" s="92">
        <v>1</v>
      </c>
      <c r="AJ25" s="92"/>
      <c r="AK25" s="92"/>
      <c r="AL25" s="92"/>
      <c r="AM25" s="92"/>
      <c r="AN25" s="92"/>
      <c r="AO25" s="92"/>
      <c r="AP25" s="92"/>
      <c r="AQ25" s="92">
        <f>$N25*1</f>
        <v>0</v>
      </c>
      <c r="AR25" s="92"/>
      <c r="AS25" s="92"/>
      <c r="AT25" s="92"/>
      <c r="AU25" s="102">
        <f t="shared" si="12"/>
        <v>0</v>
      </c>
      <c r="AV25" s="102">
        <f t="shared" si="13"/>
        <v>0</v>
      </c>
      <c r="AW25" s="102">
        <f t="shared" si="14"/>
        <v>0</v>
      </c>
      <c r="AX25" s="102">
        <f t="shared" si="15"/>
        <v>0</v>
      </c>
      <c r="AY25" s="102">
        <f t="shared" si="16"/>
        <v>0</v>
      </c>
      <c r="AZ25" s="102">
        <f t="shared" si="17"/>
        <v>0</v>
      </c>
      <c r="BA25" s="102">
        <f t="shared" si="18"/>
        <v>0</v>
      </c>
      <c r="BB25" s="92"/>
      <c r="BC25" s="102">
        <f t="shared" si="8"/>
        <v>0</v>
      </c>
      <c r="BD25" s="102">
        <f t="shared" si="19"/>
        <v>0</v>
      </c>
      <c r="BE25" s="102">
        <f t="shared" si="20"/>
        <v>0</v>
      </c>
      <c r="BF25" s="102">
        <f t="shared" si="21"/>
        <v>0</v>
      </c>
      <c r="BG25" s="102">
        <f t="shared" si="22"/>
        <v>0</v>
      </c>
      <c r="BH25" s="102">
        <f t="shared" si="23"/>
        <v>0</v>
      </c>
      <c r="BI25" s="112"/>
      <c r="BJ25" s="112">
        <f t="shared" si="6"/>
        <v>0</v>
      </c>
      <c r="BK25">
        <v>21000902</v>
      </c>
    </row>
    <row r="26" spans="1:63" ht="13.5" customHeight="1">
      <c r="A26" s="565">
        <v>42023</v>
      </c>
      <c r="B26" s="566" t="s">
        <v>564</v>
      </c>
      <c r="C26" s="100" t="s">
        <v>555</v>
      </c>
      <c r="D26" s="289" t="s">
        <v>110</v>
      </c>
      <c r="E26" s="82">
        <v>1</v>
      </c>
      <c r="F26" s="32"/>
      <c r="G26" s="32"/>
      <c r="H26" s="32"/>
      <c r="I26" s="32"/>
      <c r="J26" s="32"/>
      <c r="K26" s="32"/>
      <c r="L26" s="32">
        <v>1</v>
      </c>
      <c r="M26" s="127">
        <v>159.44999999999999</v>
      </c>
      <c r="N26" s="197">
        <f t="shared" si="9"/>
        <v>0</v>
      </c>
      <c r="O26" s="198"/>
      <c r="P26" s="198"/>
      <c r="Q26" s="198"/>
      <c r="R26" s="198"/>
      <c r="S26" s="198"/>
      <c r="T26" s="198"/>
      <c r="U26" s="198"/>
      <c r="V26" s="198"/>
      <c r="W26" s="198"/>
      <c r="X26" s="198"/>
      <c r="Y26" s="198"/>
      <c r="Z26" s="198"/>
      <c r="AA26" s="290">
        <v>3.952</v>
      </c>
      <c r="AB26" s="166">
        <f t="shared" si="10"/>
        <v>0</v>
      </c>
      <c r="AC26" s="167">
        <f t="shared" si="11"/>
        <v>0</v>
      </c>
      <c r="AD26" s="92"/>
      <c r="AE26" s="92"/>
      <c r="AF26" s="92"/>
      <c r="AG26" s="92"/>
      <c r="AH26" s="92"/>
      <c r="AI26" s="92">
        <v>1</v>
      </c>
      <c r="AJ26" s="92"/>
      <c r="AK26" s="92"/>
      <c r="AL26" s="92"/>
      <c r="AM26" s="92"/>
      <c r="AN26" s="92"/>
      <c r="AO26" s="92">
        <f>$N26*1</f>
        <v>0</v>
      </c>
      <c r="AP26" s="92"/>
      <c r="AQ26" s="92"/>
      <c r="AR26" s="92"/>
      <c r="AS26" s="92"/>
      <c r="AT26" s="92"/>
      <c r="AU26" s="102">
        <f t="shared" si="12"/>
        <v>0</v>
      </c>
      <c r="AV26" s="102">
        <f t="shared" si="13"/>
        <v>0</v>
      </c>
      <c r="AW26" s="102">
        <f t="shared" si="14"/>
        <v>0</v>
      </c>
      <c r="AX26" s="102">
        <f t="shared" si="15"/>
        <v>0</v>
      </c>
      <c r="AY26" s="102">
        <f t="shared" si="16"/>
        <v>0</v>
      </c>
      <c r="AZ26" s="102">
        <f t="shared" si="17"/>
        <v>0</v>
      </c>
      <c r="BA26" s="102">
        <f t="shared" si="18"/>
        <v>0</v>
      </c>
      <c r="BB26" s="92"/>
      <c r="BC26" s="102">
        <f t="shared" si="8"/>
        <v>0</v>
      </c>
      <c r="BD26" s="102">
        <f t="shared" si="19"/>
        <v>0</v>
      </c>
      <c r="BE26" s="102">
        <f t="shared" si="20"/>
        <v>0</v>
      </c>
      <c r="BF26" s="102">
        <f t="shared" si="21"/>
        <v>0</v>
      </c>
      <c r="BG26" s="102">
        <f t="shared" si="22"/>
        <v>0</v>
      </c>
      <c r="BH26" s="102">
        <f t="shared" si="23"/>
        <v>0</v>
      </c>
      <c r="BI26" s="112"/>
      <c r="BJ26" s="112">
        <f t="shared" si="6"/>
        <v>0</v>
      </c>
      <c r="BK26">
        <v>21000903</v>
      </c>
    </row>
    <row r="27" spans="1:63" ht="13.5" customHeight="1">
      <c r="A27" s="286"/>
      <c r="B27" s="287" t="s">
        <v>565</v>
      </c>
      <c r="C27" s="286"/>
      <c r="D27" s="288"/>
      <c r="E27" s="192"/>
      <c r="F27" s="99"/>
      <c r="G27" s="99"/>
      <c r="H27" s="99"/>
      <c r="I27" s="99"/>
      <c r="J27" s="99"/>
      <c r="K27" s="99"/>
      <c r="L27" s="99"/>
      <c r="M27" s="132"/>
      <c r="N27" s="193"/>
      <c r="O27" s="194"/>
      <c r="P27" s="194"/>
      <c r="Q27" s="194"/>
      <c r="R27" s="194"/>
      <c r="S27" s="194"/>
      <c r="T27" s="194"/>
      <c r="U27" s="194"/>
      <c r="V27" s="194"/>
      <c r="W27" s="194"/>
      <c r="X27" s="194"/>
      <c r="Y27" s="194"/>
      <c r="Z27" s="194"/>
      <c r="AA27" s="20"/>
      <c r="AB27" s="20"/>
      <c r="AC27" s="20"/>
      <c r="AD27" s="286"/>
      <c r="AE27" s="286"/>
      <c r="AF27" s="286"/>
      <c r="AG27" s="286"/>
      <c r="AH27" s="286"/>
      <c r="AI27" s="286"/>
      <c r="AJ27" s="286"/>
      <c r="AK27" s="286"/>
      <c r="AL27" s="286"/>
      <c r="AM27" s="286"/>
      <c r="AN27" s="286"/>
      <c r="AO27" s="286"/>
      <c r="AP27" s="286"/>
      <c r="AQ27" s="286"/>
      <c r="AR27" s="286"/>
      <c r="AS27" s="286"/>
      <c r="AT27" s="286"/>
      <c r="AU27" s="286"/>
      <c r="AV27" s="286"/>
      <c r="AW27" s="286"/>
      <c r="AX27" s="286"/>
      <c r="AY27" s="286"/>
      <c r="AZ27" s="286"/>
      <c r="BA27" s="286"/>
      <c r="BB27" s="286"/>
      <c r="BC27" s="286"/>
      <c r="BD27" s="286"/>
      <c r="BE27" s="286"/>
      <c r="BF27" s="286"/>
      <c r="BG27" s="286"/>
      <c r="BH27" s="286"/>
      <c r="BI27" s="112"/>
      <c r="BJ27" s="112">
        <f t="shared" si="6"/>
        <v>0</v>
      </c>
    </row>
    <row r="28" spans="1:63" ht="13.5" customHeight="1">
      <c r="A28" s="565">
        <v>40030</v>
      </c>
      <c r="B28" s="566" t="s">
        <v>566</v>
      </c>
      <c r="C28" s="94" t="s">
        <v>302</v>
      </c>
      <c r="D28" s="289" t="s">
        <v>110</v>
      </c>
      <c r="E28" s="82">
        <v>10</v>
      </c>
      <c r="F28" s="32"/>
      <c r="G28" s="96">
        <v>10</v>
      </c>
      <c r="H28" s="32"/>
      <c r="I28" s="32"/>
      <c r="J28" s="32"/>
      <c r="K28" s="32"/>
      <c r="L28" s="32"/>
      <c r="M28" s="540">
        <v>77.28</v>
      </c>
      <c r="N28" s="197">
        <f t="shared" ref="N28:N46" si="24">SUM(O28:Z28)</f>
        <v>0</v>
      </c>
      <c r="O28" s="198"/>
      <c r="P28" s="198"/>
      <c r="Q28" s="198"/>
      <c r="R28" s="198"/>
      <c r="S28" s="198"/>
      <c r="T28" s="198"/>
      <c r="U28" s="198"/>
      <c r="V28" s="198"/>
      <c r="W28" s="198"/>
      <c r="X28" s="198"/>
      <c r="Y28" s="198"/>
      <c r="Z28" s="198"/>
      <c r="AA28" s="290">
        <v>1.444</v>
      </c>
      <c r="AB28" s="166">
        <f t="shared" ref="AB28:AB46" si="25">AA29*N28</f>
        <v>0</v>
      </c>
      <c r="AC28" s="167">
        <f t="shared" ref="AC28:AC46" si="26">N28*M28</f>
        <v>0</v>
      </c>
      <c r="AD28" s="102">
        <v>3</v>
      </c>
      <c r="AE28" s="102"/>
      <c r="AF28" s="102"/>
      <c r="AG28" s="102">
        <v>5</v>
      </c>
      <c r="AH28" s="102"/>
      <c r="AI28" s="102">
        <v>2</v>
      </c>
      <c r="AJ28" s="92"/>
      <c r="AK28" s="102"/>
      <c r="AL28" s="102">
        <f>$N28*3</f>
        <v>0</v>
      </c>
      <c r="AM28" s="102"/>
      <c r="AN28" s="102"/>
      <c r="AO28" s="102"/>
      <c r="AP28" s="102"/>
      <c r="AQ28" s="102"/>
      <c r="AR28" s="102"/>
      <c r="AS28" s="102"/>
      <c r="AT28" s="92"/>
      <c r="AU28" s="102">
        <f t="shared" ref="AU28:AU46" si="27">$N28*F28</f>
        <v>0</v>
      </c>
      <c r="AV28" s="102">
        <f t="shared" ref="AV28:AV46" si="28">$N28*G28</f>
        <v>0</v>
      </c>
      <c r="AW28" s="102">
        <f t="shared" ref="AW28:AW46" si="29">$N28*H28</f>
        <v>0</v>
      </c>
      <c r="AX28" s="102">
        <f t="shared" ref="AX28:AX46" si="30">$N28*I28</f>
        <v>0</v>
      </c>
      <c r="AY28" s="102">
        <f t="shared" ref="AY28:AY46" si="31">$N28*J28</f>
        <v>0</v>
      </c>
      <c r="AZ28" s="102">
        <f t="shared" ref="AZ28:AZ46" si="32">$N28*K28</f>
        <v>0</v>
      </c>
      <c r="BA28" s="102">
        <f t="shared" ref="BA28:BA46" si="33">$N28*L28</f>
        <v>0</v>
      </c>
      <c r="BB28" s="102"/>
      <c r="BC28" s="102">
        <f t="shared" si="8"/>
        <v>0</v>
      </c>
      <c r="BD28" s="102">
        <f t="shared" si="19"/>
        <v>0</v>
      </c>
      <c r="BE28" s="102">
        <f t="shared" si="20"/>
        <v>0</v>
      </c>
      <c r="BF28" s="102">
        <f t="shared" si="21"/>
        <v>0</v>
      </c>
      <c r="BG28" s="102">
        <f t="shared" si="22"/>
        <v>0</v>
      </c>
      <c r="BH28" s="102">
        <f t="shared" si="23"/>
        <v>0</v>
      </c>
      <c r="BI28" s="112"/>
      <c r="BJ28" s="112">
        <f t="shared" si="6"/>
        <v>0</v>
      </c>
      <c r="BK28">
        <v>21000904</v>
      </c>
    </row>
    <row r="29" spans="1:63" ht="13.5" customHeight="1">
      <c r="A29" s="565">
        <v>40031</v>
      </c>
      <c r="B29" s="566" t="s">
        <v>567</v>
      </c>
      <c r="C29" s="94" t="s">
        <v>551</v>
      </c>
      <c r="D29" s="289" t="s">
        <v>110</v>
      </c>
      <c r="E29" s="82">
        <v>12</v>
      </c>
      <c r="F29" s="32"/>
      <c r="G29" s="96"/>
      <c r="H29" s="32">
        <v>12</v>
      </c>
      <c r="I29" s="32"/>
      <c r="J29" s="32"/>
      <c r="K29" s="32"/>
      <c r="L29" s="32"/>
      <c r="M29" s="540">
        <v>160.86000000000001</v>
      </c>
      <c r="N29" s="197">
        <f t="shared" si="24"/>
        <v>0</v>
      </c>
      <c r="O29" s="198"/>
      <c r="P29" s="198"/>
      <c r="Q29" s="198"/>
      <c r="R29" s="198"/>
      <c r="S29" s="198"/>
      <c r="T29" s="198"/>
      <c r="U29" s="198"/>
      <c r="V29" s="198"/>
      <c r="W29" s="198"/>
      <c r="X29" s="198"/>
      <c r="Y29" s="198"/>
      <c r="Z29" s="198"/>
      <c r="AA29" s="290">
        <v>4.3499999999999996</v>
      </c>
      <c r="AB29" s="166">
        <f t="shared" si="25"/>
        <v>0</v>
      </c>
      <c r="AC29" s="167">
        <f t="shared" si="26"/>
        <v>0</v>
      </c>
      <c r="AD29" s="102"/>
      <c r="AE29" s="102"/>
      <c r="AF29" s="102"/>
      <c r="AG29" s="102">
        <v>7</v>
      </c>
      <c r="AH29" s="102"/>
      <c r="AI29" s="102">
        <v>5</v>
      </c>
      <c r="AJ29" s="92"/>
      <c r="AK29" s="102"/>
      <c r="AL29" s="102">
        <f>$N29*2</f>
        <v>0</v>
      </c>
      <c r="AM29" s="102">
        <f>$N29*3</f>
        <v>0</v>
      </c>
      <c r="AN29" s="102"/>
      <c r="AO29" s="102"/>
      <c r="AP29" s="102"/>
      <c r="AQ29" s="102"/>
      <c r="AR29" s="102"/>
      <c r="AS29" s="102"/>
      <c r="AT29" s="92"/>
      <c r="AU29" s="102">
        <f t="shared" si="27"/>
        <v>0</v>
      </c>
      <c r="AV29" s="102">
        <f t="shared" si="28"/>
        <v>0</v>
      </c>
      <c r="AW29" s="102">
        <f t="shared" si="29"/>
        <v>0</v>
      </c>
      <c r="AX29" s="102">
        <f t="shared" si="30"/>
        <v>0</v>
      </c>
      <c r="AY29" s="102">
        <f t="shared" si="31"/>
        <v>0</v>
      </c>
      <c r="AZ29" s="102">
        <f t="shared" si="32"/>
        <v>0</v>
      </c>
      <c r="BA29" s="102">
        <f t="shared" si="33"/>
        <v>0</v>
      </c>
      <c r="BB29" s="102"/>
      <c r="BC29" s="102">
        <f t="shared" si="8"/>
        <v>0</v>
      </c>
      <c r="BD29" s="102">
        <f t="shared" si="19"/>
        <v>0</v>
      </c>
      <c r="BE29" s="102">
        <f t="shared" si="20"/>
        <v>0</v>
      </c>
      <c r="BF29" s="102">
        <f t="shared" si="21"/>
        <v>0</v>
      </c>
      <c r="BG29" s="102">
        <f t="shared" si="22"/>
        <v>0</v>
      </c>
      <c r="BH29" s="102">
        <f t="shared" si="23"/>
        <v>0</v>
      </c>
      <c r="BI29" s="112"/>
      <c r="BJ29" s="112">
        <f t="shared" si="6"/>
        <v>0</v>
      </c>
      <c r="BK29">
        <v>21000905</v>
      </c>
    </row>
    <row r="30" spans="1:63" ht="13.5" customHeight="1">
      <c r="A30" s="565">
        <v>40032</v>
      </c>
      <c r="B30" s="566" t="s">
        <v>568</v>
      </c>
      <c r="C30" s="94" t="s">
        <v>551</v>
      </c>
      <c r="D30" s="289" t="s">
        <v>110</v>
      </c>
      <c r="E30" s="82">
        <v>6</v>
      </c>
      <c r="F30" s="32"/>
      <c r="G30" s="96"/>
      <c r="H30" s="32"/>
      <c r="I30" s="32">
        <v>6</v>
      </c>
      <c r="J30" s="32"/>
      <c r="K30" s="32"/>
      <c r="L30" s="32"/>
      <c r="M30" s="540">
        <v>118.71</v>
      </c>
      <c r="N30" s="197">
        <f t="shared" si="24"/>
        <v>0</v>
      </c>
      <c r="O30" s="198"/>
      <c r="P30" s="198"/>
      <c r="Q30" s="198"/>
      <c r="R30" s="198"/>
      <c r="S30" s="198"/>
      <c r="T30" s="198"/>
      <c r="U30" s="198"/>
      <c r="V30" s="198"/>
      <c r="W30" s="198"/>
      <c r="X30" s="198"/>
      <c r="Y30" s="198"/>
      <c r="Z30" s="198"/>
      <c r="AA30" s="290">
        <v>3.5960000000000001</v>
      </c>
      <c r="AB30" s="166">
        <f t="shared" si="25"/>
        <v>0</v>
      </c>
      <c r="AC30" s="167">
        <f t="shared" si="26"/>
        <v>0</v>
      </c>
      <c r="AD30" s="102"/>
      <c r="AE30" s="102"/>
      <c r="AF30" s="102"/>
      <c r="AG30" s="102">
        <v>2</v>
      </c>
      <c r="AH30" s="102"/>
      <c r="AI30" s="102">
        <v>4</v>
      </c>
      <c r="AJ30" s="92"/>
      <c r="AK30" s="102"/>
      <c r="AL30" s="102">
        <f>$N30*5</f>
        <v>0</v>
      </c>
      <c r="AM30" s="102">
        <f>$N30*1</f>
        <v>0</v>
      </c>
      <c r="AN30" s="102"/>
      <c r="AO30" s="102"/>
      <c r="AP30" s="102"/>
      <c r="AQ30" s="102"/>
      <c r="AR30" s="102"/>
      <c r="AS30" s="102"/>
      <c r="AT30" s="92"/>
      <c r="AU30" s="102">
        <f t="shared" si="27"/>
        <v>0</v>
      </c>
      <c r="AV30" s="102">
        <f t="shared" si="28"/>
        <v>0</v>
      </c>
      <c r="AW30" s="102">
        <f t="shared" si="29"/>
        <v>0</v>
      </c>
      <c r="AX30" s="102">
        <f t="shared" si="30"/>
        <v>0</v>
      </c>
      <c r="AY30" s="102">
        <f t="shared" si="31"/>
        <v>0</v>
      </c>
      <c r="AZ30" s="102">
        <f t="shared" si="32"/>
        <v>0</v>
      </c>
      <c r="BA30" s="102">
        <f t="shared" si="33"/>
        <v>0</v>
      </c>
      <c r="BB30" s="102"/>
      <c r="BC30" s="102">
        <f t="shared" si="8"/>
        <v>0</v>
      </c>
      <c r="BD30" s="102">
        <f t="shared" si="19"/>
        <v>0</v>
      </c>
      <c r="BE30" s="102">
        <f t="shared" si="20"/>
        <v>0</v>
      </c>
      <c r="BF30" s="102">
        <f t="shared" si="21"/>
        <v>0</v>
      </c>
      <c r="BG30" s="102">
        <f t="shared" si="22"/>
        <v>0</v>
      </c>
      <c r="BH30" s="102">
        <f t="shared" si="23"/>
        <v>0</v>
      </c>
      <c r="BI30" s="112"/>
      <c r="BJ30" s="112">
        <f t="shared" si="6"/>
        <v>0</v>
      </c>
      <c r="BK30">
        <v>21000906</v>
      </c>
    </row>
    <row r="31" spans="1:63" ht="13.5" customHeight="1">
      <c r="A31" s="565">
        <v>40033</v>
      </c>
      <c r="B31" s="566" t="s">
        <v>569</v>
      </c>
      <c r="C31" s="94" t="s">
        <v>551</v>
      </c>
      <c r="D31" s="289" t="s">
        <v>110</v>
      </c>
      <c r="E31" s="82">
        <v>7</v>
      </c>
      <c r="F31" s="32"/>
      <c r="G31" s="96"/>
      <c r="H31" s="32"/>
      <c r="I31" s="32">
        <v>7</v>
      </c>
      <c r="J31" s="32"/>
      <c r="K31" s="32"/>
      <c r="L31" s="32"/>
      <c r="M31" s="127">
        <v>146.79</v>
      </c>
      <c r="N31" s="197">
        <f t="shared" si="24"/>
        <v>0</v>
      </c>
      <c r="O31" s="198"/>
      <c r="P31" s="198"/>
      <c r="Q31" s="198"/>
      <c r="R31" s="198"/>
      <c r="S31" s="198"/>
      <c r="T31" s="198"/>
      <c r="U31" s="198"/>
      <c r="V31" s="198"/>
      <c r="W31" s="198"/>
      <c r="X31" s="198"/>
      <c r="Y31" s="198"/>
      <c r="Z31" s="198"/>
      <c r="AA31" s="290">
        <v>4.3979999999999997</v>
      </c>
      <c r="AB31" s="166">
        <f t="shared" si="25"/>
        <v>0</v>
      </c>
      <c r="AC31" s="167">
        <f t="shared" si="26"/>
        <v>0</v>
      </c>
      <c r="AD31" s="102"/>
      <c r="AE31" s="102"/>
      <c r="AF31" s="102"/>
      <c r="AG31" s="102">
        <v>5</v>
      </c>
      <c r="AH31" s="102"/>
      <c r="AI31" s="102">
        <v>2</v>
      </c>
      <c r="AJ31" s="92"/>
      <c r="AK31" s="102">
        <f>$N31*2</f>
        <v>0</v>
      </c>
      <c r="AL31" s="102">
        <f>$N31*5</f>
        <v>0</v>
      </c>
      <c r="AM31" s="102"/>
      <c r="AN31" s="102"/>
      <c r="AO31" s="102"/>
      <c r="AP31" s="102"/>
      <c r="AQ31" s="102"/>
      <c r="AR31" s="102"/>
      <c r="AS31" s="102"/>
      <c r="AT31" s="92"/>
      <c r="AU31" s="102">
        <f t="shared" si="27"/>
        <v>0</v>
      </c>
      <c r="AV31" s="102">
        <f t="shared" si="28"/>
        <v>0</v>
      </c>
      <c r="AW31" s="102">
        <f t="shared" si="29"/>
        <v>0</v>
      </c>
      <c r="AX31" s="102">
        <f t="shared" si="30"/>
        <v>0</v>
      </c>
      <c r="AY31" s="102">
        <f t="shared" si="31"/>
        <v>0</v>
      </c>
      <c r="AZ31" s="102">
        <f t="shared" si="32"/>
        <v>0</v>
      </c>
      <c r="BA31" s="102">
        <f t="shared" si="33"/>
        <v>0</v>
      </c>
      <c r="BB31" s="102"/>
      <c r="BC31" s="102">
        <f t="shared" si="8"/>
        <v>0</v>
      </c>
      <c r="BD31" s="102">
        <f t="shared" si="19"/>
        <v>0</v>
      </c>
      <c r="BE31" s="102">
        <f t="shared" si="20"/>
        <v>0</v>
      </c>
      <c r="BF31" s="102">
        <f t="shared" si="21"/>
        <v>0</v>
      </c>
      <c r="BG31" s="102">
        <f t="shared" si="22"/>
        <v>0</v>
      </c>
      <c r="BH31" s="102">
        <f t="shared" si="23"/>
        <v>0</v>
      </c>
      <c r="BI31" s="112"/>
      <c r="BJ31" s="112">
        <f t="shared" si="6"/>
        <v>0</v>
      </c>
      <c r="BK31">
        <v>21000907</v>
      </c>
    </row>
    <row r="32" spans="1:63" ht="13.5" customHeight="1">
      <c r="A32" s="565">
        <v>42034</v>
      </c>
      <c r="B32" s="566" t="s">
        <v>570</v>
      </c>
      <c r="C32" s="100" t="s">
        <v>571</v>
      </c>
      <c r="D32" s="289" t="s">
        <v>110</v>
      </c>
      <c r="E32" s="82">
        <v>4</v>
      </c>
      <c r="F32" s="32"/>
      <c r="G32" s="32"/>
      <c r="H32" s="32"/>
      <c r="I32" s="32"/>
      <c r="J32" s="32">
        <v>4</v>
      </c>
      <c r="K32" s="32"/>
      <c r="L32" s="32"/>
      <c r="M32" s="127">
        <v>97.89</v>
      </c>
      <c r="N32" s="197">
        <f t="shared" si="24"/>
        <v>0</v>
      </c>
      <c r="O32" s="198"/>
      <c r="P32" s="198"/>
      <c r="Q32" s="198"/>
      <c r="R32" s="198"/>
      <c r="S32" s="198"/>
      <c r="T32" s="198"/>
      <c r="U32" s="198"/>
      <c r="V32" s="198"/>
      <c r="W32" s="198"/>
      <c r="X32" s="198"/>
      <c r="Y32" s="198"/>
      <c r="Z32" s="198"/>
      <c r="AA32" s="290">
        <v>2.0030000000000001</v>
      </c>
      <c r="AB32" s="166">
        <f t="shared" si="25"/>
        <v>0</v>
      </c>
      <c r="AC32" s="167">
        <f t="shared" si="26"/>
        <v>0</v>
      </c>
      <c r="AD32" s="92"/>
      <c r="AE32" s="92"/>
      <c r="AF32" s="92"/>
      <c r="AG32" s="92">
        <v>4</v>
      </c>
      <c r="AH32" s="92"/>
      <c r="AI32" s="92"/>
      <c r="AJ32" s="92"/>
      <c r="AK32" s="92">
        <f>$N32*1</f>
        <v>0</v>
      </c>
      <c r="AL32" s="92">
        <f>$N32*3</f>
        <v>0</v>
      </c>
      <c r="AM32" s="92"/>
      <c r="AN32" s="92"/>
      <c r="AO32" s="92"/>
      <c r="AP32" s="92"/>
      <c r="AQ32" s="92"/>
      <c r="AR32" s="92"/>
      <c r="AS32" s="92"/>
      <c r="AT32" s="92"/>
      <c r="AU32" s="102">
        <f t="shared" si="27"/>
        <v>0</v>
      </c>
      <c r="AV32" s="102">
        <f t="shared" si="28"/>
        <v>0</v>
      </c>
      <c r="AW32" s="102">
        <f t="shared" si="29"/>
        <v>0</v>
      </c>
      <c r="AX32" s="102">
        <f t="shared" si="30"/>
        <v>0</v>
      </c>
      <c r="AY32" s="102">
        <f t="shared" si="31"/>
        <v>0</v>
      </c>
      <c r="AZ32" s="102">
        <f t="shared" si="32"/>
        <v>0</v>
      </c>
      <c r="BA32" s="102">
        <f t="shared" si="33"/>
        <v>0</v>
      </c>
      <c r="BB32" s="92"/>
      <c r="BC32" s="102">
        <f t="shared" si="8"/>
        <v>0</v>
      </c>
      <c r="BD32" s="102">
        <f t="shared" si="19"/>
        <v>0</v>
      </c>
      <c r="BE32" s="102">
        <f t="shared" si="20"/>
        <v>0</v>
      </c>
      <c r="BF32" s="102">
        <f t="shared" si="21"/>
        <v>0</v>
      </c>
      <c r="BG32" s="102">
        <f t="shared" si="22"/>
        <v>0</v>
      </c>
      <c r="BH32" s="102">
        <f t="shared" si="23"/>
        <v>0</v>
      </c>
      <c r="BI32" s="112"/>
      <c r="BJ32" s="112">
        <f t="shared" si="6"/>
        <v>0</v>
      </c>
      <c r="BK32">
        <v>21000908</v>
      </c>
    </row>
    <row r="33" spans="1:63" ht="13.5" customHeight="1">
      <c r="A33" s="565">
        <v>40035</v>
      </c>
      <c r="B33" s="566" t="s">
        <v>572</v>
      </c>
      <c r="C33" s="94" t="s">
        <v>573</v>
      </c>
      <c r="D33" s="289" t="s">
        <v>110</v>
      </c>
      <c r="E33" s="82">
        <v>4</v>
      </c>
      <c r="F33" s="32"/>
      <c r="G33" s="96"/>
      <c r="H33" s="32"/>
      <c r="I33" s="32"/>
      <c r="J33" s="32">
        <v>4</v>
      </c>
      <c r="K33" s="32"/>
      <c r="L33" s="32"/>
      <c r="M33" s="127">
        <v>131.22</v>
      </c>
      <c r="N33" s="197">
        <f t="shared" si="24"/>
        <v>0</v>
      </c>
      <c r="O33" s="198"/>
      <c r="P33" s="198"/>
      <c r="Q33" s="198"/>
      <c r="R33" s="198"/>
      <c r="S33" s="198"/>
      <c r="T33" s="198"/>
      <c r="U33" s="198"/>
      <c r="V33" s="198"/>
      <c r="W33" s="198"/>
      <c r="X33" s="198"/>
      <c r="Y33" s="198"/>
      <c r="Z33" s="198"/>
      <c r="AA33" s="290">
        <v>4.2519999999999998</v>
      </c>
      <c r="AB33" s="166">
        <f t="shared" si="25"/>
        <v>0</v>
      </c>
      <c r="AC33" s="167">
        <f t="shared" si="26"/>
        <v>0</v>
      </c>
      <c r="AD33" s="102"/>
      <c r="AE33" s="102"/>
      <c r="AF33" s="102"/>
      <c r="AG33" s="102"/>
      <c r="AH33" s="102"/>
      <c r="AI33" s="102">
        <v>4</v>
      </c>
      <c r="AJ33" s="92"/>
      <c r="AK33" s="102"/>
      <c r="AL33" s="102"/>
      <c r="AM33" s="102">
        <f>$N33*4</f>
        <v>0</v>
      </c>
      <c r="AN33" s="102"/>
      <c r="AO33" s="102"/>
      <c r="AP33" s="102"/>
      <c r="AQ33" s="102"/>
      <c r="AR33" s="102"/>
      <c r="AS33" s="102"/>
      <c r="AT33" s="92"/>
      <c r="AU33" s="102">
        <f t="shared" si="27"/>
        <v>0</v>
      </c>
      <c r="AV33" s="102">
        <f t="shared" si="28"/>
        <v>0</v>
      </c>
      <c r="AW33" s="102">
        <f t="shared" si="29"/>
        <v>0</v>
      </c>
      <c r="AX33" s="102">
        <f t="shared" si="30"/>
        <v>0</v>
      </c>
      <c r="AY33" s="102">
        <f t="shared" si="31"/>
        <v>0</v>
      </c>
      <c r="AZ33" s="102">
        <f t="shared" si="32"/>
        <v>0</v>
      </c>
      <c r="BA33" s="102">
        <f t="shared" si="33"/>
        <v>0</v>
      </c>
      <c r="BB33" s="102"/>
      <c r="BC33" s="102">
        <f t="shared" si="8"/>
        <v>0</v>
      </c>
      <c r="BD33" s="102">
        <f t="shared" si="19"/>
        <v>0</v>
      </c>
      <c r="BE33" s="102">
        <f t="shared" si="20"/>
        <v>0</v>
      </c>
      <c r="BF33" s="102">
        <f t="shared" si="21"/>
        <v>0</v>
      </c>
      <c r="BG33" s="102">
        <f t="shared" si="22"/>
        <v>0</v>
      </c>
      <c r="BH33" s="102">
        <f t="shared" si="23"/>
        <v>0</v>
      </c>
      <c r="BI33" s="112"/>
      <c r="BJ33" s="112">
        <f t="shared" si="6"/>
        <v>0</v>
      </c>
      <c r="BK33">
        <v>21000909</v>
      </c>
    </row>
    <row r="34" spans="1:63" ht="13.5" customHeight="1">
      <c r="A34" s="565">
        <v>40036</v>
      </c>
      <c r="B34" s="566" t="s">
        <v>574</v>
      </c>
      <c r="C34" s="94" t="s">
        <v>573</v>
      </c>
      <c r="D34" s="289" t="s">
        <v>110</v>
      </c>
      <c r="E34" s="82">
        <v>5</v>
      </c>
      <c r="F34" s="32"/>
      <c r="G34" s="96"/>
      <c r="H34" s="32"/>
      <c r="I34" s="32"/>
      <c r="J34" s="32">
        <v>5</v>
      </c>
      <c r="K34" s="32"/>
      <c r="L34" s="32"/>
      <c r="M34" s="127">
        <v>176.25</v>
      </c>
      <c r="N34" s="197">
        <f t="shared" si="24"/>
        <v>0</v>
      </c>
      <c r="O34" s="198"/>
      <c r="P34" s="198"/>
      <c r="Q34" s="198"/>
      <c r="R34" s="198"/>
      <c r="S34" s="198"/>
      <c r="T34" s="198"/>
      <c r="U34" s="198"/>
      <c r="V34" s="198"/>
      <c r="W34" s="198"/>
      <c r="X34" s="198"/>
      <c r="Y34" s="198"/>
      <c r="Z34" s="198"/>
      <c r="AA34" s="290">
        <v>5.7480000000000002</v>
      </c>
      <c r="AB34" s="166">
        <f t="shared" si="25"/>
        <v>0</v>
      </c>
      <c r="AC34" s="167">
        <f t="shared" si="26"/>
        <v>0</v>
      </c>
      <c r="AD34" s="102"/>
      <c r="AE34" s="102"/>
      <c r="AF34" s="102"/>
      <c r="AG34" s="102"/>
      <c r="AH34" s="102"/>
      <c r="AI34" s="102">
        <v>5</v>
      </c>
      <c r="AJ34" s="92"/>
      <c r="AK34" s="102"/>
      <c r="AL34" s="102"/>
      <c r="AM34" s="102">
        <f>$N34*2</f>
        <v>0</v>
      </c>
      <c r="AN34" s="102"/>
      <c r="AO34" s="102">
        <f>$N34*3</f>
        <v>0</v>
      </c>
      <c r="AP34" s="102"/>
      <c r="AQ34" s="102"/>
      <c r="AR34" s="102"/>
      <c r="AS34" s="102"/>
      <c r="AT34" s="92"/>
      <c r="AU34" s="102">
        <f t="shared" si="27"/>
        <v>0</v>
      </c>
      <c r="AV34" s="102">
        <f t="shared" si="28"/>
        <v>0</v>
      </c>
      <c r="AW34" s="102">
        <f t="shared" si="29"/>
        <v>0</v>
      </c>
      <c r="AX34" s="102">
        <f t="shared" si="30"/>
        <v>0</v>
      </c>
      <c r="AY34" s="102">
        <f t="shared" si="31"/>
        <v>0</v>
      </c>
      <c r="AZ34" s="102">
        <f t="shared" si="32"/>
        <v>0</v>
      </c>
      <c r="BA34" s="102">
        <f t="shared" si="33"/>
        <v>0</v>
      </c>
      <c r="BB34" s="102"/>
      <c r="BC34" s="102">
        <f t="shared" si="8"/>
        <v>0</v>
      </c>
      <c r="BD34" s="102">
        <f t="shared" si="19"/>
        <v>0</v>
      </c>
      <c r="BE34" s="102">
        <f t="shared" si="20"/>
        <v>0</v>
      </c>
      <c r="BF34" s="102">
        <f t="shared" si="21"/>
        <v>0</v>
      </c>
      <c r="BG34" s="102">
        <f t="shared" si="22"/>
        <v>0</v>
      </c>
      <c r="BH34" s="102">
        <f t="shared" si="23"/>
        <v>0</v>
      </c>
      <c r="BI34" s="112"/>
      <c r="BJ34" s="112">
        <f t="shared" si="6"/>
        <v>0</v>
      </c>
      <c r="BK34">
        <v>21000910</v>
      </c>
    </row>
    <row r="35" spans="1:63" ht="13.5" customHeight="1">
      <c r="A35" s="565">
        <v>40037</v>
      </c>
      <c r="B35" s="566" t="s">
        <v>575</v>
      </c>
      <c r="C35" s="94" t="s">
        <v>551</v>
      </c>
      <c r="D35" s="289" t="s">
        <v>110</v>
      </c>
      <c r="E35" s="82">
        <v>4</v>
      </c>
      <c r="F35" s="32"/>
      <c r="G35" s="96"/>
      <c r="H35" s="32"/>
      <c r="I35" s="32"/>
      <c r="J35" s="32"/>
      <c r="K35" s="32">
        <v>4</v>
      </c>
      <c r="L35" s="32"/>
      <c r="M35" s="127">
        <v>174.42</v>
      </c>
      <c r="N35" s="197">
        <f t="shared" si="24"/>
        <v>0</v>
      </c>
      <c r="O35" s="198"/>
      <c r="P35" s="198"/>
      <c r="Q35" s="198"/>
      <c r="R35" s="198"/>
      <c r="S35" s="198"/>
      <c r="T35" s="198"/>
      <c r="U35" s="198"/>
      <c r="V35" s="198"/>
      <c r="W35" s="198"/>
      <c r="X35" s="198"/>
      <c r="Y35" s="198"/>
      <c r="Z35" s="198"/>
      <c r="AA35" s="290">
        <v>5.7569999999999997</v>
      </c>
      <c r="AB35" s="166">
        <f t="shared" si="25"/>
        <v>0</v>
      </c>
      <c r="AC35" s="167">
        <f t="shared" si="26"/>
        <v>0</v>
      </c>
      <c r="AD35" s="102"/>
      <c r="AE35" s="102"/>
      <c r="AF35" s="102"/>
      <c r="AG35" s="102">
        <v>1</v>
      </c>
      <c r="AH35" s="102"/>
      <c r="AI35" s="102">
        <v>3</v>
      </c>
      <c r="AJ35" s="92"/>
      <c r="AK35" s="102"/>
      <c r="AL35" s="102">
        <f>$N35*3</f>
        <v>0</v>
      </c>
      <c r="AM35" s="102">
        <f>$N35*1</f>
        <v>0</v>
      </c>
      <c r="AN35" s="102"/>
      <c r="AO35" s="102"/>
      <c r="AP35" s="102"/>
      <c r="AQ35" s="102"/>
      <c r="AR35" s="102"/>
      <c r="AS35" s="102"/>
      <c r="AT35" s="92"/>
      <c r="AU35" s="102">
        <f t="shared" si="27"/>
        <v>0</v>
      </c>
      <c r="AV35" s="102">
        <f t="shared" si="28"/>
        <v>0</v>
      </c>
      <c r="AW35" s="102">
        <f t="shared" si="29"/>
        <v>0</v>
      </c>
      <c r="AX35" s="102">
        <f t="shared" si="30"/>
        <v>0</v>
      </c>
      <c r="AY35" s="102">
        <f t="shared" si="31"/>
        <v>0</v>
      </c>
      <c r="AZ35" s="102">
        <f t="shared" si="32"/>
        <v>0</v>
      </c>
      <c r="BA35" s="102">
        <f t="shared" si="33"/>
        <v>0</v>
      </c>
      <c r="BB35" s="102"/>
      <c r="BC35" s="102">
        <f t="shared" si="8"/>
        <v>0</v>
      </c>
      <c r="BD35" s="102">
        <f t="shared" si="19"/>
        <v>0</v>
      </c>
      <c r="BE35" s="102">
        <f t="shared" si="20"/>
        <v>0</v>
      </c>
      <c r="BF35" s="102">
        <f t="shared" si="21"/>
        <v>0</v>
      </c>
      <c r="BG35" s="102">
        <f t="shared" si="22"/>
        <v>0</v>
      </c>
      <c r="BH35" s="102">
        <f t="shared" si="23"/>
        <v>0</v>
      </c>
      <c r="BI35" s="112"/>
      <c r="BJ35" s="112">
        <f t="shared" si="6"/>
        <v>0</v>
      </c>
      <c r="BK35">
        <v>21000911</v>
      </c>
    </row>
    <row r="36" spans="1:63" ht="13.5" customHeight="1">
      <c r="A36" s="565">
        <v>40038</v>
      </c>
      <c r="B36" s="566" t="s">
        <v>576</v>
      </c>
      <c r="C36" s="94" t="s">
        <v>551</v>
      </c>
      <c r="D36" s="289" t="s">
        <v>110</v>
      </c>
      <c r="E36" s="82">
        <v>4</v>
      </c>
      <c r="F36" s="32"/>
      <c r="G36" s="96"/>
      <c r="H36" s="32"/>
      <c r="I36" s="32"/>
      <c r="J36" s="32"/>
      <c r="K36" s="32">
        <v>4</v>
      </c>
      <c r="L36" s="32"/>
      <c r="M36" s="127">
        <v>194.07</v>
      </c>
      <c r="N36" s="197">
        <f t="shared" si="24"/>
        <v>0</v>
      </c>
      <c r="O36" s="198"/>
      <c r="P36" s="198"/>
      <c r="Q36" s="198"/>
      <c r="R36" s="198"/>
      <c r="S36" s="198"/>
      <c r="T36" s="198"/>
      <c r="U36" s="198"/>
      <c r="V36" s="198"/>
      <c r="W36" s="198"/>
      <c r="X36" s="198"/>
      <c r="Y36" s="198"/>
      <c r="Z36" s="198"/>
      <c r="AA36" s="290">
        <v>6.4450000000000003</v>
      </c>
      <c r="AB36" s="166">
        <f t="shared" si="25"/>
        <v>0</v>
      </c>
      <c r="AC36" s="167">
        <f t="shared" si="26"/>
        <v>0</v>
      </c>
      <c r="AD36" s="102"/>
      <c r="AE36" s="102"/>
      <c r="AF36" s="102"/>
      <c r="AG36" s="102">
        <v>2</v>
      </c>
      <c r="AH36" s="102"/>
      <c r="AI36" s="102">
        <v>2</v>
      </c>
      <c r="AJ36" s="92"/>
      <c r="AK36" s="102"/>
      <c r="AL36" s="102"/>
      <c r="AM36" s="102">
        <f>$N36*1</f>
        <v>0</v>
      </c>
      <c r="AN36" s="102"/>
      <c r="AO36" s="102">
        <f>$N36*3</f>
        <v>0</v>
      </c>
      <c r="AP36" s="102"/>
      <c r="AQ36" s="102"/>
      <c r="AR36" s="102"/>
      <c r="AS36" s="102"/>
      <c r="AT36" s="92"/>
      <c r="AU36" s="102">
        <f t="shared" si="27"/>
        <v>0</v>
      </c>
      <c r="AV36" s="102">
        <f t="shared" si="28"/>
        <v>0</v>
      </c>
      <c r="AW36" s="102">
        <f t="shared" si="29"/>
        <v>0</v>
      </c>
      <c r="AX36" s="102">
        <f t="shared" si="30"/>
        <v>0</v>
      </c>
      <c r="AY36" s="102">
        <f t="shared" si="31"/>
        <v>0</v>
      </c>
      <c r="AZ36" s="102">
        <f t="shared" si="32"/>
        <v>0</v>
      </c>
      <c r="BA36" s="102">
        <f t="shared" si="33"/>
        <v>0</v>
      </c>
      <c r="BB36" s="102"/>
      <c r="BC36" s="102">
        <f t="shared" si="8"/>
        <v>0</v>
      </c>
      <c r="BD36" s="102">
        <f t="shared" si="19"/>
        <v>0</v>
      </c>
      <c r="BE36" s="102">
        <f t="shared" si="20"/>
        <v>0</v>
      </c>
      <c r="BF36" s="102">
        <f t="shared" si="21"/>
        <v>0</v>
      </c>
      <c r="BG36" s="102">
        <f t="shared" si="22"/>
        <v>0</v>
      </c>
      <c r="BH36" s="102">
        <f t="shared" si="23"/>
        <v>0</v>
      </c>
      <c r="BI36" s="112"/>
      <c r="BJ36" s="112">
        <f t="shared" si="6"/>
        <v>0</v>
      </c>
      <c r="BK36">
        <v>21000912</v>
      </c>
    </row>
    <row r="37" spans="1:63" ht="13.5" customHeight="1">
      <c r="A37" s="565">
        <v>40039</v>
      </c>
      <c r="B37" s="566" t="s">
        <v>577</v>
      </c>
      <c r="C37" s="94" t="s">
        <v>573</v>
      </c>
      <c r="D37" s="289" t="s">
        <v>110</v>
      </c>
      <c r="E37" s="82">
        <v>3</v>
      </c>
      <c r="F37" s="32"/>
      <c r="G37" s="96"/>
      <c r="H37" s="32"/>
      <c r="I37" s="32"/>
      <c r="J37" s="32"/>
      <c r="K37" s="32">
        <v>3</v>
      </c>
      <c r="L37" s="32"/>
      <c r="M37" s="127">
        <v>196.44</v>
      </c>
      <c r="N37" s="197">
        <f t="shared" si="24"/>
        <v>0</v>
      </c>
      <c r="O37" s="198"/>
      <c r="P37" s="198"/>
      <c r="Q37" s="198"/>
      <c r="R37" s="198"/>
      <c r="S37" s="198"/>
      <c r="T37" s="198"/>
      <c r="U37" s="198"/>
      <c r="V37" s="198"/>
      <c r="W37" s="198"/>
      <c r="X37" s="198"/>
      <c r="Y37" s="198"/>
      <c r="Z37" s="198"/>
      <c r="AA37" s="290">
        <v>6.6360000000000001</v>
      </c>
      <c r="AB37" s="166">
        <f t="shared" si="25"/>
        <v>0</v>
      </c>
      <c r="AC37" s="167">
        <f t="shared" si="26"/>
        <v>0</v>
      </c>
      <c r="AD37" s="102"/>
      <c r="AE37" s="102"/>
      <c r="AF37" s="102"/>
      <c r="AG37" s="102"/>
      <c r="AH37" s="102"/>
      <c r="AI37" s="102">
        <v>3</v>
      </c>
      <c r="AJ37" s="92"/>
      <c r="AK37" s="102"/>
      <c r="AL37" s="102"/>
      <c r="AM37" s="102">
        <f>$N37*1</f>
        <v>0</v>
      </c>
      <c r="AN37" s="102"/>
      <c r="AO37" s="102">
        <f>$N37*2</f>
        <v>0</v>
      </c>
      <c r="AP37" s="102"/>
      <c r="AQ37" s="102"/>
      <c r="AR37" s="102"/>
      <c r="AS37" s="102"/>
      <c r="AT37" s="92"/>
      <c r="AU37" s="102">
        <f t="shared" si="27"/>
        <v>0</v>
      </c>
      <c r="AV37" s="102">
        <f t="shared" si="28"/>
        <v>0</v>
      </c>
      <c r="AW37" s="102">
        <f t="shared" si="29"/>
        <v>0</v>
      </c>
      <c r="AX37" s="102">
        <f t="shared" si="30"/>
        <v>0</v>
      </c>
      <c r="AY37" s="102">
        <f t="shared" si="31"/>
        <v>0</v>
      </c>
      <c r="AZ37" s="102">
        <f t="shared" si="32"/>
        <v>0</v>
      </c>
      <c r="BA37" s="102">
        <f t="shared" si="33"/>
        <v>0</v>
      </c>
      <c r="BB37" s="102"/>
      <c r="BC37" s="102">
        <f t="shared" si="8"/>
        <v>0</v>
      </c>
      <c r="BD37" s="102">
        <f t="shared" si="19"/>
        <v>0</v>
      </c>
      <c r="BE37" s="102">
        <f t="shared" si="20"/>
        <v>0</v>
      </c>
      <c r="BF37" s="102">
        <f t="shared" si="21"/>
        <v>0</v>
      </c>
      <c r="BG37" s="102">
        <f t="shared" si="22"/>
        <v>0</v>
      </c>
      <c r="BH37" s="102">
        <f t="shared" si="23"/>
        <v>0</v>
      </c>
      <c r="BI37" s="112"/>
      <c r="BJ37" s="112">
        <f t="shared" ref="BJ37:BJ68" si="34">BI37*N37</f>
        <v>0</v>
      </c>
      <c r="BK37">
        <v>21000913</v>
      </c>
    </row>
    <row r="38" spans="1:63" ht="13.5" customHeight="1">
      <c r="A38" s="565">
        <v>40040</v>
      </c>
      <c r="B38" s="566" t="s">
        <v>578</v>
      </c>
      <c r="C38" s="94" t="s">
        <v>551</v>
      </c>
      <c r="D38" s="289" t="s">
        <v>110</v>
      </c>
      <c r="E38" s="82">
        <v>3</v>
      </c>
      <c r="F38" s="32"/>
      <c r="G38" s="96"/>
      <c r="H38" s="32"/>
      <c r="I38" s="32"/>
      <c r="J38" s="32"/>
      <c r="K38" s="32">
        <v>3</v>
      </c>
      <c r="L38" s="32"/>
      <c r="M38" s="127">
        <v>179.52</v>
      </c>
      <c r="N38" s="197">
        <f t="shared" si="24"/>
        <v>0</v>
      </c>
      <c r="O38" s="198"/>
      <c r="P38" s="198"/>
      <c r="Q38" s="198"/>
      <c r="R38" s="198"/>
      <c r="S38" s="198"/>
      <c r="T38" s="198"/>
      <c r="U38" s="198"/>
      <c r="V38" s="198"/>
      <c r="W38" s="198"/>
      <c r="X38" s="198"/>
      <c r="Y38" s="198"/>
      <c r="Z38" s="198"/>
      <c r="AA38" s="290">
        <v>6.0359999999999996</v>
      </c>
      <c r="AB38" s="166">
        <f t="shared" si="25"/>
        <v>0</v>
      </c>
      <c r="AC38" s="167">
        <f t="shared" si="26"/>
        <v>0</v>
      </c>
      <c r="AD38" s="102"/>
      <c r="AE38" s="102"/>
      <c r="AF38" s="102"/>
      <c r="AG38" s="102">
        <v>2</v>
      </c>
      <c r="AH38" s="102"/>
      <c r="AI38" s="102">
        <v>1</v>
      </c>
      <c r="AJ38" s="92"/>
      <c r="AK38" s="102"/>
      <c r="AL38" s="102"/>
      <c r="AM38" s="102">
        <f>$N38*2</f>
        <v>0</v>
      </c>
      <c r="AN38" s="102"/>
      <c r="AO38" s="102">
        <f>$N38*1</f>
        <v>0</v>
      </c>
      <c r="AP38" s="102"/>
      <c r="AQ38" s="102"/>
      <c r="AR38" s="102"/>
      <c r="AS38" s="102"/>
      <c r="AT38" s="92"/>
      <c r="AU38" s="102">
        <f t="shared" si="27"/>
        <v>0</v>
      </c>
      <c r="AV38" s="102">
        <f t="shared" si="28"/>
        <v>0</v>
      </c>
      <c r="AW38" s="102">
        <f t="shared" si="29"/>
        <v>0</v>
      </c>
      <c r="AX38" s="102">
        <f t="shared" si="30"/>
        <v>0</v>
      </c>
      <c r="AY38" s="102">
        <f t="shared" si="31"/>
        <v>0</v>
      </c>
      <c r="AZ38" s="102">
        <f t="shared" si="32"/>
        <v>0</v>
      </c>
      <c r="BA38" s="102">
        <f t="shared" si="33"/>
        <v>0</v>
      </c>
      <c r="BB38" s="102"/>
      <c r="BC38" s="102">
        <f t="shared" si="8"/>
        <v>0</v>
      </c>
      <c r="BD38" s="102">
        <f t="shared" si="19"/>
        <v>0</v>
      </c>
      <c r="BE38" s="102">
        <f t="shared" si="20"/>
        <v>0</v>
      </c>
      <c r="BF38" s="102">
        <f t="shared" si="21"/>
        <v>0</v>
      </c>
      <c r="BG38" s="102">
        <f t="shared" si="22"/>
        <v>0</v>
      </c>
      <c r="BH38" s="102">
        <f t="shared" si="23"/>
        <v>0</v>
      </c>
      <c r="BI38" s="112"/>
      <c r="BJ38" s="112">
        <f t="shared" si="34"/>
        <v>0</v>
      </c>
      <c r="BK38">
        <v>21000914</v>
      </c>
    </row>
    <row r="39" spans="1:63" ht="13.5" customHeight="1">
      <c r="A39" s="565">
        <v>42041</v>
      </c>
      <c r="B39" s="566" t="s">
        <v>579</v>
      </c>
      <c r="C39" s="94" t="s">
        <v>551</v>
      </c>
      <c r="D39" s="289" t="s">
        <v>110</v>
      </c>
      <c r="E39" s="82">
        <v>3</v>
      </c>
      <c r="F39" s="32"/>
      <c r="G39" s="32"/>
      <c r="H39" s="32"/>
      <c r="I39" s="32"/>
      <c r="J39" s="32"/>
      <c r="K39" s="32">
        <v>3</v>
      </c>
      <c r="L39" s="32"/>
      <c r="M39" s="127">
        <v>152.97</v>
      </c>
      <c r="N39" s="197">
        <f t="shared" si="24"/>
        <v>0</v>
      </c>
      <c r="O39" s="198"/>
      <c r="P39" s="198"/>
      <c r="Q39" s="198"/>
      <c r="R39" s="198"/>
      <c r="S39" s="198"/>
      <c r="T39" s="198"/>
      <c r="U39" s="198"/>
      <c r="V39" s="198"/>
      <c r="W39" s="198"/>
      <c r="X39" s="198"/>
      <c r="Y39" s="198"/>
      <c r="Z39" s="198"/>
      <c r="AA39" s="290">
        <v>3.3730000000000002</v>
      </c>
      <c r="AB39" s="166">
        <f t="shared" si="25"/>
        <v>0</v>
      </c>
      <c r="AC39" s="167">
        <f t="shared" si="26"/>
        <v>0</v>
      </c>
      <c r="AD39" s="92"/>
      <c r="AE39" s="92"/>
      <c r="AF39" s="92"/>
      <c r="AG39" s="92">
        <v>1</v>
      </c>
      <c r="AH39" s="92"/>
      <c r="AI39" s="92">
        <v>2</v>
      </c>
      <c r="AJ39" s="92"/>
      <c r="AK39" s="92"/>
      <c r="AL39" s="92"/>
      <c r="AM39" s="92">
        <f>$N39*3</f>
        <v>0</v>
      </c>
      <c r="AN39" s="92"/>
      <c r="AO39" s="92"/>
      <c r="AP39" s="92"/>
      <c r="AQ39" s="92"/>
      <c r="AR39" s="92"/>
      <c r="AS39" s="92"/>
      <c r="AT39" s="92"/>
      <c r="AU39" s="102">
        <f t="shared" si="27"/>
        <v>0</v>
      </c>
      <c r="AV39" s="102">
        <f t="shared" si="28"/>
        <v>0</v>
      </c>
      <c r="AW39" s="102">
        <f t="shared" si="29"/>
        <v>0</v>
      </c>
      <c r="AX39" s="102">
        <f t="shared" si="30"/>
        <v>0</v>
      </c>
      <c r="AY39" s="102">
        <f t="shared" si="31"/>
        <v>0</v>
      </c>
      <c r="AZ39" s="102">
        <f t="shared" si="32"/>
        <v>0</v>
      </c>
      <c r="BA39" s="102">
        <f t="shared" si="33"/>
        <v>0</v>
      </c>
      <c r="BB39" s="92"/>
      <c r="BC39" s="102">
        <f t="shared" si="8"/>
        <v>0</v>
      </c>
      <c r="BD39" s="102">
        <f t="shared" si="19"/>
        <v>0</v>
      </c>
      <c r="BE39" s="102">
        <f t="shared" si="20"/>
        <v>0</v>
      </c>
      <c r="BF39" s="102">
        <f t="shared" si="21"/>
        <v>0</v>
      </c>
      <c r="BG39" s="102">
        <f t="shared" si="22"/>
        <v>0</v>
      </c>
      <c r="BH39" s="102">
        <f t="shared" si="23"/>
        <v>0</v>
      </c>
      <c r="BI39" s="112"/>
      <c r="BJ39" s="112">
        <f t="shared" si="34"/>
        <v>0</v>
      </c>
      <c r="BK39">
        <v>21000915</v>
      </c>
    </row>
    <row r="40" spans="1:63" ht="13.5" customHeight="1">
      <c r="A40" s="92">
        <v>41042</v>
      </c>
      <c r="B40" s="93" t="s">
        <v>580</v>
      </c>
      <c r="C40" s="94" t="s">
        <v>551</v>
      </c>
      <c r="D40" s="289" t="s">
        <v>110</v>
      </c>
      <c r="E40" s="82">
        <v>2</v>
      </c>
      <c r="F40" s="32"/>
      <c r="G40" s="96"/>
      <c r="H40" s="32"/>
      <c r="I40" s="32"/>
      <c r="J40" s="32"/>
      <c r="K40" s="32"/>
      <c r="L40" s="32">
        <v>2</v>
      </c>
      <c r="M40" s="127">
        <v>123.3036</v>
      </c>
      <c r="N40" s="197">
        <f t="shared" si="24"/>
        <v>0</v>
      </c>
      <c r="O40" s="198"/>
      <c r="P40" s="198"/>
      <c r="Q40" s="198"/>
      <c r="R40" s="198"/>
      <c r="S40" s="198"/>
      <c r="T40" s="198"/>
      <c r="U40" s="198"/>
      <c r="V40" s="198"/>
      <c r="W40" s="198"/>
      <c r="X40" s="198"/>
      <c r="Y40" s="198"/>
      <c r="Z40" s="198"/>
      <c r="AA40" s="290">
        <v>2.347</v>
      </c>
      <c r="AB40" s="166">
        <f t="shared" si="25"/>
        <v>0</v>
      </c>
      <c r="AC40" s="167">
        <f t="shared" si="26"/>
        <v>0</v>
      </c>
      <c r="AD40" s="102"/>
      <c r="AE40" s="102"/>
      <c r="AF40" s="102"/>
      <c r="AG40" s="102">
        <v>1</v>
      </c>
      <c r="AH40" s="102"/>
      <c r="AI40" s="102">
        <v>1</v>
      </c>
      <c r="AJ40" s="92"/>
      <c r="AK40" s="102"/>
      <c r="AL40" s="102"/>
      <c r="AM40" s="102">
        <f>$N40*1</f>
        <v>0</v>
      </c>
      <c r="AN40" s="102"/>
      <c r="AO40" s="102">
        <f>$N40*1</f>
        <v>0</v>
      </c>
      <c r="AP40" s="102"/>
      <c r="AQ40" s="102"/>
      <c r="AR40" s="102"/>
      <c r="AS40" s="102"/>
      <c r="AT40" s="92"/>
      <c r="AU40" s="102">
        <f t="shared" si="27"/>
        <v>0</v>
      </c>
      <c r="AV40" s="102">
        <f t="shared" si="28"/>
        <v>0</v>
      </c>
      <c r="AW40" s="102">
        <f t="shared" si="29"/>
        <v>0</v>
      </c>
      <c r="AX40" s="102">
        <f t="shared" si="30"/>
        <v>0</v>
      </c>
      <c r="AY40" s="102">
        <f t="shared" si="31"/>
        <v>0</v>
      </c>
      <c r="AZ40" s="102">
        <f t="shared" si="32"/>
        <v>0</v>
      </c>
      <c r="BA40" s="102">
        <f t="shared" si="33"/>
        <v>0</v>
      </c>
      <c r="BB40" s="102"/>
      <c r="BC40" s="102">
        <f t="shared" si="8"/>
        <v>0</v>
      </c>
      <c r="BD40" s="102">
        <f t="shared" si="19"/>
        <v>0</v>
      </c>
      <c r="BE40" s="102">
        <f t="shared" si="20"/>
        <v>0</v>
      </c>
      <c r="BF40" s="102">
        <f t="shared" si="21"/>
        <v>0</v>
      </c>
      <c r="BG40" s="102">
        <f t="shared" si="22"/>
        <v>0</v>
      </c>
      <c r="BH40" s="102">
        <f t="shared" si="23"/>
        <v>0</v>
      </c>
      <c r="BI40" s="112"/>
      <c r="BJ40" s="112">
        <f t="shared" si="34"/>
        <v>0</v>
      </c>
      <c r="BK40">
        <v>21000916</v>
      </c>
    </row>
    <row r="41" spans="1:63" ht="13.5" customHeight="1">
      <c r="A41" s="92">
        <v>41043</v>
      </c>
      <c r="B41" s="93" t="s">
        <v>581</v>
      </c>
      <c r="C41" s="100" t="s">
        <v>47</v>
      </c>
      <c r="D41" s="289" t="s">
        <v>110</v>
      </c>
      <c r="E41" s="82">
        <v>2</v>
      </c>
      <c r="F41" s="32"/>
      <c r="G41" s="32"/>
      <c r="H41" s="32"/>
      <c r="I41" s="32"/>
      <c r="J41" s="32"/>
      <c r="K41" s="32"/>
      <c r="L41" s="32">
        <v>2</v>
      </c>
      <c r="M41" s="127">
        <v>132.30000000000001</v>
      </c>
      <c r="N41" s="197">
        <f t="shared" si="24"/>
        <v>0</v>
      </c>
      <c r="O41" s="198"/>
      <c r="P41" s="198"/>
      <c r="Q41" s="198"/>
      <c r="R41" s="198"/>
      <c r="S41" s="198"/>
      <c r="T41" s="198"/>
      <c r="U41" s="198"/>
      <c r="V41" s="198"/>
      <c r="W41" s="198"/>
      <c r="X41" s="198"/>
      <c r="Y41" s="198"/>
      <c r="Z41" s="198"/>
      <c r="AA41" s="290">
        <v>2.48</v>
      </c>
      <c r="AB41" s="166">
        <f t="shared" si="25"/>
        <v>0</v>
      </c>
      <c r="AC41" s="167">
        <f t="shared" si="26"/>
        <v>0</v>
      </c>
      <c r="AD41" s="92"/>
      <c r="AE41" s="92"/>
      <c r="AF41" s="92"/>
      <c r="AG41" s="92"/>
      <c r="AH41" s="92"/>
      <c r="AI41" s="92">
        <v>2</v>
      </c>
      <c r="AJ41" s="92"/>
      <c r="AK41" s="92"/>
      <c r="AL41" s="92"/>
      <c r="AM41" s="92"/>
      <c r="AN41" s="92"/>
      <c r="AO41" s="92"/>
      <c r="AP41" s="92">
        <f>$N41*1</f>
        <v>0</v>
      </c>
      <c r="AQ41" s="92"/>
      <c r="AR41" s="92">
        <f>$N41*1</f>
        <v>0</v>
      </c>
      <c r="AS41" s="92"/>
      <c r="AT41" s="92"/>
      <c r="AU41" s="102">
        <f t="shared" si="27"/>
        <v>0</v>
      </c>
      <c r="AV41" s="102">
        <f t="shared" si="28"/>
        <v>0</v>
      </c>
      <c r="AW41" s="102">
        <f t="shared" si="29"/>
        <v>0</v>
      </c>
      <c r="AX41" s="102">
        <f t="shared" si="30"/>
        <v>0</v>
      </c>
      <c r="AY41" s="102">
        <f t="shared" si="31"/>
        <v>0</v>
      </c>
      <c r="AZ41" s="102">
        <f t="shared" si="32"/>
        <v>0</v>
      </c>
      <c r="BA41" s="102">
        <f t="shared" si="33"/>
        <v>0</v>
      </c>
      <c r="BB41" s="92"/>
      <c r="BC41" s="102">
        <f t="shared" si="8"/>
        <v>0</v>
      </c>
      <c r="BD41" s="102">
        <f t="shared" si="19"/>
        <v>0</v>
      </c>
      <c r="BE41" s="102">
        <f t="shared" si="20"/>
        <v>0</v>
      </c>
      <c r="BF41" s="102">
        <f t="shared" si="21"/>
        <v>0</v>
      </c>
      <c r="BG41" s="102">
        <f t="shared" si="22"/>
        <v>0</v>
      </c>
      <c r="BH41" s="102">
        <f t="shared" si="23"/>
        <v>0</v>
      </c>
      <c r="BI41" s="112"/>
      <c r="BJ41" s="112">
        <f t="shared" si="34"/>
        <v>0</v>
      </c>
      <c r="BK41">
        <v>21000917</v>
      </c>
    </row>
    <row r="42" spans="1:63" ht="13.5" customHeight="1">
      <c r="A42" s="92">
        <v>41044</v>
      </c>
      <c r="B42" s="93" t="s">
        <v>582</v>
      </c>
      <c r="C42" s="94" t="s">
        <v>551</v>
      </c>
      <c r="D42" s="289" t="s">
        <v>110</v>
      </c>
      <c r="E42" s="82">
        <v>2</v>
      </c>
      <c r="F42" s="32"/>
      <c r="G42" s="96"/>
      <c r="H42" s="32"/>
      <c r="I42" s="32"/>
      <c r="J42" s="32"/>
      <c r="K42" s="32"/>
      <c r="L42" s="32">
        <v>2</v>
      </c>
      <c r="M42" s="127">
        <v>196.20359999999999</v>
      </c>
      <c r="N42" s="197">
        <f t="shared" si="24"/>
        <v>0</v>
      </c>
      <c r="O42" s="198"/>
      <c r="P42" s="198"/>
      <c r="Q42" s="198"/>
      <c r="R42" s="198"/>
      <c r="S42" s="198"/>
      <c r="T42" s="198"/>
      <c r="U42" s="198"/>
      <c r="V42" s="198"/>
      <c r="W42" s="198"/>
      <c r="X42" s="198"/>
      <c r="Y42" s="198"/>
      <c r="Z42" s="198"/>
      <c r="AA42" s="290">
        <v>3.7719999999999998</v>
      </c>
      <c r="AB42" s="166">
        <f t="shared" si="25"/>
        <v>0</v>
      </c>
      <c r="AC42" s="167">
        <f t="shared" si="26"/>
        <v>0</v>
      </c>
      <c r="AD42" s="102"/>
      <c r="AE42" s="102"/>
      <c r="AF42" s="102"/>
      <c r="AG42" s="102">
        <v>1</v>
      </c>
      <c r="AH42" s="102"/>
      <c r="AI42" s="102">
        <v>1</v>
      </c>
      <c r="AJ42" s="92"/>
      <c r="AK42" s="102"/>
      <c r="AL42" s="102"/>
      <c r="AM42" s="102"/>
      <c r="AN42" s="102"/>
      <c r="AO42" s="102"/>
      <c r="AP42" s="102">
        <f>$N42*2</f>
        <v>0</v>
      </c>
      <c r="AQ42" s="102"/>
      <c r="AR42" s="102"/>
      <c r="AS42" s="102"/>
      <c r="AT42" s="92"/>
      <c r="AU42" s="102">
        <f t="shared" si="27"/>
        <v>0</v>
      </c>
      <c r="AV42" s="102">
        <f t="shared" si="28"/>
        <v>0</v>
      </c>
      <c r="AW42" s="102">
        <f t="shared" si="29"/>
        <v>0</v>
      </c>
      <c r="AX42" s="102">
        <f t="shared" si="30"/>
        <v>0</v>
      </c>
      <c r="AY42" s="102">
        <f t="shared" si="31"/>
        <v>0</v>
      </c>
      <c r="AZ42" s="102">
        <f t="shared" si="32"/>
        <v>0</v>
      </c>
      <c r="BA42" s="102">
        <f t="shared" si="33"/>
        <v>0</v>
      </c>
      <c r="BB42" s="102"/>
      <c r="BC42" s="102">
        <f t="shared" si="8"/>
        <v>0</v>
      </c>
      <c r="BD42" s="102">
        <f t="shared" si="19"/>
        <v>0</v>
      </c>
      <c r="BE42" s="102">
        <f t="shared" si="20"/>
        <v>0</v>
      </c>
      <c r="BF42" s="102">
        <f t="shared" si="21"/>
        <v>0</v>
      </c>
      <c r="BG42" s="102">
        <f t="shared" si="22"/>
        <v>0</v>
      </c>
      <c r="BH42" s="102">
        <f t="shared" si="23"/>
        <v>0</v>
      </c>
      <c r="BI42" s="112"/>
      <c r="BJ42" s="112">
        <f t="shared" si="34"/>
        <v>0</v>
      </c>
      <c r="BK42">
        <v>21000918</v>
      </c>
    </row>
    <row r="43" spans="1:63" ht="13.5" customHeight="1">
      <c r="A43" s="92">
        <v>41045</v>
      </c>
      <c r="B43" s="93" t="s">
        <v>583</v>
      </c>
      <c r="C43" s="100" t="s">
        <v>47</v>
      </c>
      <c r="D43" s="289" t="s">
        <v>110</v>
      </c>
      <c r="E43" s="82">
        <v>2</v>
      </c>
      <c r="F43" s="32"/>
      <c r="G43" s="96"/>
      <c r="H43" s="32"/>
      <c r="I43" s="32"/>
      <c r="J43" s="32"/>
      <c r="K43" s="32"/>
      <c r="L43" s="32">
        <v>2</v>
      </c>
      <c r="M43" s="127">
        <v>214.19640000000004</v>
      </c>
      <c r="N43" s="197">
        <f t="shared" si="24"/>
        <v>0</v>
      </c>
      <c r="O43" s="198"/>
      <c r="P43" s="198"/>
      <c r="Q43" s="198"/>
      <c r="R43" s="198"/>
      <c r="S43" s="198"/>
      <c r="T43" s="198"/>
      <c r="U43" s="198"/>
      <c r="V43" s="198"/>
      <c r="W43" s="198"/>
      <c r="X43" s="198"/>
      <c r="Y43" s="198"/>
      <c r="Z43" s="198"/>
      <c r="AA43" s="290">
        <v>4.2140000000000004</v>
      </c>
      <c r="AB43" s="166">
        <f t="shared" si="25"/>
        <v>0</v>
      </c>
      <c r="AC43" s="167">
        <f t="shared" si="26"/>
        <v>0</v>
      </c>
      <c r="AD43" s="102"/>
      <c r="AE43" s="102"/>
      <c r="AF43" s="102"/>
      <c r="AG43" s="102"/>
      <c r="AH43" s="102"/>
      <c r="AI43" s="102">
        <v>2</v>
      </c>
      <c r="AJ43" s="92"/>
      <c r="AK43" s="102"/>
      <c r="AL43" s="102"/>
      <c r="AM43" s="102"/>
      <c r="AN43" s="102"/>
      <c r="AO43" s="102">
        <f>$N43*2</f>
        <v>0</v>
      </c>
      <c r="AP43" s="102"/>
      <c r="AQ43" s="102"/>
      <c r="AR43" s="102"/>
      <c r="AS43" s="102"/>
      <c r="AT43" s="92"/>
      <c r="AU43" s="102">
        <f t="shared" si="27"/>
        <v>0</v>
      </c>
      <c r="AV43" s="102">
        <f t="shared" si="28"/>
        <v>0</v>
      </c>
      <c r="AW43" s="102">
        <f t="shared" si="29"/>
        <v>0</v>
      </c>
      <c r="AX43" s="102">
        <f t="shared" si="30"/>
        <v>0</v>
      </c>
      <c r="AY43" s="102">
        <f t="shared" si="31"/>
        <v>0</v>
      </c>
      <c r="AZ43" s="102">
        <f t="shared" si="32"/>
        <v>0</v>
      </c>
      <c r="BA43" s="102">
        <f t="shared" si="33"/>
        <v>0</v>
      </c>
      <c r="BB43" s="102"/>
      <c r="BC43" s="102">
        <f t="shared" si="8"/>
        <v>0</v>
      </c>
      <c r="BD43" s="102">
        <f t="shared" si="19"/>
        <v>0</v>
      </c>
      <c r="BE43" s="102">
        <f t="shared" si="20"/>
        <v>0</v>
      </c>
      <c r="BF43" s="102">
        <f t="shared" si="21"/>
        <v>0</v>
      </c>
      <c r="BG43" s="102">
        <f t="shared" si="22"/>
        <v>0</v>
      </c>
      <c r="BH43" s="102">
        <f t="shared" si="23"/>
        <v>0</v>
      </c>
      <c r="BI43" s="112"/>
      <c r="BJ43" s="112">
        <f t="shared" si="34"/>
        <v>0</v>
      </c>
      <c r="BK43">
        <v>21000919</v>
      </c>
    </row>
    <row r="44" spans="1:63" ht="13.5" customHeight="1">
      <c r="A44" s="92">
        <v>41046</v>
      </c>
      <c r="B44" s="93" t="s">
        <v>584</v>
      </c>
      <c r="C44" s="94" t="s">
        <v>551</v>
      </c>
      <c r="D44" s="289" t="s">
        <v>110</v>
      </c>
      <c r="E44" s="82">
        <v>2</v>
      </c>
      <c r="F44" s="32"/>
      <c r="G44" s="96"/>
      <c r="H44" s="32"/>
      <c r="I44" s="32"/>
      <c r="J44" s="32"/>
      <c r="K44" s="32"/>
      <c r="L44" s="32">
        <v>2</v>
      </c>
      <c r="M44" s="127">
        <v>129.60000000000002</v>
      </c>
      <c r="N44" s="197">
        <f t="shared" si="24"/>
        <v>0</v>
      </c>
      <c r="O44" s="198"/>
      <c r="P44" s="198"/>
      <c r="Q44" s="198"/>
      <c r="R44" s="198"/>
      <c r="S44" s="198"/>
      <c r="T44" s="198"/>
      <c r="U44" s="198"/>
      <c r="V44" s="198"/>
      <c r="W44" s="198"/>
      <c r="X44" s="198"/>
      <c r="Y44" s="198"/>
      <c r="Z44" s="198"/>
      <c r="AA44" s="291">
        <v>2.3660000000000001</v>
      </c>
      <c r="AB44" s="166">
        <f t="shared" si="25"/>
        <v>0</v>
      </c>
      <c r="AC44" s="167">
        <f t="shared" si="26"/>
        <v>0</v>
      </c>
      <c r="AD44" s="102"/>
      <c r="AE44" s="102"/>
      <c r="AF44" s="102"/>
      <c r="AG44" s="102">
        <v>1</v>
      </c>
      <c r="AH44" s="102"/>
      <c r="AI44" s="102">
        <v>1</v>
      </c>
      <c r="AJ44" s="92"/>
      <c r="AK44" s="102"/>
      <c r="AL44" s="102"/>
      <c r="AM44" s="102">
        <f>$N44*2</f>
        <v>0</v>
      </c>
      <c r="AN44" s="102"/>
      <c r="AO44" s="102"/>
      <c r="AP44" s="102"/>
      <c r="AQ44" s="102"/>
      <c r="AR44" s="102"/>
      <c r="AS44" s="102"/>
      <c r="AT44" s="92"/>
      <c r="AU44" s="102">
        <f t="shared" si="27"/>
        <v>0</v>
      </c>
      <c r="AV44" s="102">
        <f t="shared" si="28"/>
        <v>0</v>
      </c>
      <c r="AW44" s="102">
        <f t="shared" si="29"/>
        <v>0</v>
      </c>
      <c r="AX44" s="102">
        <f t="shared" si="30"/>
        <v>0</v>
      </c>
      <c r="AY44" s="102">
        <f t="shared" si="31"/>
        <v>0</v>
      </c>
      <c r="AZ44" s="102">
        <f t="shared" si="32"/>
        <v>0</v>
      </c>
      <c r="BA44" s="102">
        <f t="shared" si="33"/>
        <v>0</v>
      </c>
      <c r="BB44" s="102"/>
      <c r="BC44" s="102">
        <f t="shared" si="8"/>
        <v>0</v>
      </c>
      <c r="BD44" s="102">
        <f t="shared" si="19"/>
        <v>0</v>
      </c>
      <c r="BE44" s="102">
        <f t="shared" si="20"/>
        <v>0</v>
      </c>
      <c r="BF44" s="102">
        <f t="shared" si="21"/>
        <v>0</v>
      </c>
      <c r="BG44" s="102">
        <f t="shared" si="22"/>
        <v>0</v>
      </c>
      <c r="BH44" s="102">
        <f t="shared" si="23"/>
        <v>0</v>
      </c>
      <c r="BI44" s="112"/>
      <c r="BJ44" s="112">
        <f t="shared" si="34"/>
        <v>0</v>
      </c>
      <c r="BK44" s="292">
        <v>21000954</v>
      </c>
    </row>
    <row r="45" spans="1:63" ht="13.5" customHeight="1">
      <c r="A45" s="92">
        <v>41047</v>
      </c>
      <c r="B45" s="93" t="s">
        <v>585</v>
      </c>
      <c r="C45" s="100" t="s">
        <v>47</v>
      </c>
      <c r="D45" s="289" t="s">
        <v>110</v>
      </c>
      <c r="E45" s="82">
        <v>2</v>
      </c>
      <c r="F45" s="32"/>
      <c r="G45" s="96"/>
      <c r="H45" s="32"/>
      <c r="I45" s="32"/>
      <c r="J45" s="32"/>
      <c r="K45" s="32"/>
      <c r="L45" s="32">
        <v>2</v>
      </c>
      <c r="M45" s="127">
        <v>123.3036</v>
      </c>
      <c r="N45" s="197">
        <f t="shared" si="24"/>
        <v>0</v>
      </c>
      <c r="O45" s="198"/>
      <c r="P45" s="198"/>
      <c r="Q45" s="198"/>
      <c r="R45" s="198"/>
      <c r="S45" s="198"/>
      <c r="T45" s="198"/>
      <c r="U45" s="198"/>
      <c r="V45" s="198"/>
      <c r="W45" s="198"/>
      <c r="X45" s="198"/>
      <c r="Y45" s="198"/>
      <c r="Z45" s="198"/>
      <c r="AA45" s="290">
        <v>2.57</v>
      </c>
      <c r="AB45" s="166">
        <f t="shared" si="25"/>
        <v>0</v>
      </c>
      <c r="AC45" s="167">
        <f t="shared" si="26"/>
        <v>0</v>
      </c>
      <c r="AD45" s="102"/>
      <c r="AE45" s="102"/>
      <c r="AF45" s="102"/>
      <c r="AG45" s="102"/>
      <c r="AH45" s="102"/>
      <c r="AI45" s="102">
        <v>2</v>
      </c>
      <c r="AJ45" s="92"/>
      <c r="AK45" s="102"/>
      <c r="AL45" s="102">
        <f>$N45*1</f>
        <v>0</v>
      </c>
      <c r="AM45" s="102">
        <f>$N45*1</f>
        <v>0</v>
      </c>
      <c r="AN45" s="102"/>
      <c r="AO45" s="102"/>
      <c r="AP45" s="102"/>
      <c r="AQ45" s="102"/>
      <c r="AR45" s="102"/>
      <c r="AS45" s="102"/>
      <c r="AT45" s="92"/>
      <c r="AU45" s="102">
        <f t="shared" si="27"/>
        <v>0</v>
      </c>
      <c r="AV45" s="102">
        <f t="shared" si="28"/>
        <v>0</v>
      </c>
      <c r="AW45" s="102">
        <f t="shared" si="29"/>
        <v>0</v>
      </c>
      <c r="AX45" s="102">
        <f t="shared" si="30"/>
        <v>0</v>
      </c>
      <c r="AY45" s="102">
        <f t="shared" si="31"/>
        <v>0</v>
      </c>
      <c r="AZ45" s="102">
        <f t="shared" si="32"/>
        <v>0</v>
      </c>
      <c r="BA45" s="102">
        <f t="shared" si="33"/>
        <v>0</v>
      </c>
      <c r="BB45" s="102"/>
      <c r="BC45" s="102">
        <f t="shared" si="8"/>
        <v>0</v>
      </c>
      <c r="BD45" s="102">
        <f t="shared" si="19"/>
        <v>0</v>
      </c>
      <c r="BE45" s="102">
        <f t="shared" si="20"/>
        <v>0</v>
      </c>
      <c r="BF45" s="102">
        <f t="shared" si="21"/>
        <v>0</v>
      </c>
      <c r="BG45" s="102">
        <f t="shared" si="22"/>
        <v>0</v>
      </c>
      <c r="BH45" s="102">
        <f t="shared" si="23"/>
        <v>0</v>
      </c>
      <c r="BI45" s="112"/>
      <c r="BJ45" s="112">
        <f t="shared" si="34"/>
        <v>0</v>
      </c>
      <c r="BK45" s="292">
        <v>21000955</v>
      </c>
    </row>
    <row r="46" spans="1:63" ht="13.5" customHeight="1">
      <c r="A46" s="92">
        <v>41048</v>
      </c>
      <c r="B46" s="93" t="s">
        <v>586</v>
      </c>
      <c r="C46" s="100" t="s">
        <v>47</v>
      </c>
      <c r="D46" s="289" t="s">
        <v>110</v>
      </c>
      <c r="E46" s="82">
        <v>1</v>
      </c>
      <c r="F46" s="32"/>
      <c r="G46" s="96"/>
      <c r="H46" s="32"/>
      <c r="I46" s="32"/>
      <c r="J46" s="32"/>
      <c r="K46" s="32"/>
      <c r="L46" s="32">
        <v>1</v>
      </c>
      <c r="M46" s="127">
        <v>90.903600000000012</v>
      </c>
      <c r="N46" s="197">
        <f t="shared" si="24"/>
        <v>0</v>
      </c>
      <c r="O46" s="198"/>
      <c r="P46" s="198"/>
      <c r="Q46" s="198"/>
      <c r="R46" s="198"/>
      <c r="S46" s="198"/>
      <c r="T46" s="198"/>
      <c r="U46" s="198"/>
      <c r="V46" s="198"/>
      <c r="W46" s="198"/>
      <c r="X46" s="198"/>
      <c r="Y46" s="198"/>
      <c r="Z46" s="198"/>
      <c r="AA46" s="290">
        <v>1.84</v>
      </c>
      <c r="AB46" s="166">
        <f t="shared" si="25"/>
        <v>0</v>
      </c>
      <c r="AC46" s="167">
        <f t="shared" si="26"/>
        <v>0</v>
      </c>
      <c r="AD46" s="102"/>
      <c r="AE46" s="102"/>
      <c r="AF46" s="102"/>
      <c r="AG46" s="102"/>
      <c r="AH46" s="102"/>
      <c r="AI46" s="102">
        <v>1</v>
      </c>
      <c r="AJ46" s="92"/>
      <c r="AK46" s="102"/>
      <c r="AL46" s="102"/>
      <c r="AM46" s="102">
        <f>$N46*1</f>
        <v>0</v>
      </c>
      <c r="AN46" s="102"/>
      <c r="AO46" s="102"/>
      <c r="AP46" s="102"/>
      <c r="AQ46" s="102"/>
      <c r="AR46" s="102"/>
      <c r="AS46" s="102"/>
      <c r="AT46" s="92"/>
      <c r="AU46" s="102">
        <f t="shared" si="27"/>
        <v>0</v>
      </c>
      <c r="AV46" s="102">
        <f t="shared" si="28"/>
        <v>0</v>
      </c>
      <c r="AW46" s="102">
        <f t="shared" si="29"/>
        <v>0</v>
      </c>
      <c r="AX46" s="102">
        <f t="shared" si="30"/>
        <v>0</v>
      </c>
      <c r="AY46" s="102">
        <f t="shared" si="31"/>
        <v>0</v>
      </c>
      <c r="AZ46" s="102">
        <f t="shared" si="32"/>
        <v>0</v>
      </c>
      <c r="BA46" s="102">
        <f t="shared" si="33"/>
        <v>0</v>
      </c>
      <c r="BB46" s="102"/>
      <c r="BC46" s="102">
        <f t="shared" si="8"/>
        <v>0</v>
      </c>
      <c r="BD46" s="102">
        <f t="shared" si="19"/>
        <v>0</v>
      </c>
      <c r="BE46" s="102">
        <f t="shared" si="20"/>
        <v>0</v>
      </c>
      <c r="BF46" s="102">
        <f t="shared" si="21"/>
        <v>0</v>
      </c>
      <c r="BG46" s="102">
        <f t="shared" si="22"/>
        <v>0</v>
      </c>
      <c r="BH46" s="102">
        <f t="shared" si="23"/>
        <v>0</v>
      </c>
      <c r="BI46" s="112"/>
      <c r="BJ46" s="112">
        <f t="shared" si="34"/>
        <v>0</v>
      </c>
      <c r="BK46" s="292">
        <v>21000956</v>
      </c>
    </row>
    <row r="47" spans="1:63" ht="13.5" customHeight="1">
      <c r="A47" s="286"/>
      <c r="B47" s="287" t="s">
        <v>587</v>
      </c>
      <c r="C47" s="286"/>
      <c r="D47" s="288"/>
      <c r="E47" s="192"/>
      <c r="F47" s="99"/>
      <c r="G47" s="99"/>
      <c r="H47" s="99"/>
      <c r="I47" s="99"/>
      <c r="J47" s="99"/>
      <c r="K47" s="99"/>
      <c r="L47" s="99"/>
      <c r="M47" s="132"/>
      <c r="N47" s="193"/>
      <c r="O47" s="194"/>
      <c r="P47" s="194"/>
      <c r="Q47" s="194"/>
      <c r="R47" s="194"/>
      <c r="S47" s="194"/>
      <c r="T47" s="194"/>
      <c r="U47" s="194"/>
      <c r="V47" s="194"/>
      <c r="W47" s="194"/>
      <c r="X47" s="194"/>
      <c r="Y47" s="194"/>
      <c r="Z47" s="194"/>
      <c r="AA47" s="20"/>
      <c r="AB47" s="20"/>
      <c r="AC47" s="20"/>
      <c r="AD47" s="286"/>
      <c r="AE47" s="286"/>
      <c r="AF47" s="286"/>
      <c r="AG47" s="286"/>
      <c r="AH47" s="286"/>
      <c r="AI47" s="286"/>
      <c r="AJ47" s="286"/>
      <c r="AK47" s="286"/>
      <c r="AL47" s="286"/>
      <c r="AM47" s="286"/>
      <c r="AN47" s="286"/>
      <c r="AO47" s="286"/>
      <c r="AP47" s="286"/>
      <c r="AQ47" s="286"/>
      <c r="AR47" s="286"/>
      <c r="AS47" s="286"/>
      <c r="AT47" s="286"/>
      <c r="AU47" s="286"/>
      <c r="AV47" s="286"/>
      <c r="AW47" s="286"/>
      <c r="AX47" s="286"/>
      <c r="AY47" s="286"/>
      <c r="AZ47" s="286"/>
      <c r="BA47" s="286"/>
      <c r="BB47" s="286"/>
      <c r="BC47" s="286"/>
      <c r="BD47" s="286"/>
      <c r="BE47" s="286"/>
      <c r="BF47" s="286"/>
      <c r="BG47" s="286"/>
      <c r="BH47" s="286"/>
      <c r="BI47" s="112"/>
      <c r="BJ47" s="112">
        <f t="shared" si="34"/>
        <v>0</v>
      </c>
    </row>
    <row r="48" spans="1:63" ht="13.5" customHeight="1">
      <c r="A48" s="92">
        <v>41050</v>
      </c>
      <c r="B48" s="93" t="s">
        <v>588</v>
      </c>
      <c r="C48" s="100" t="s">
        <v>292</v>
      </c>
      <c r="D48" s="289" t="s">
        <v>110</v>
      </c>
      <c r="E48" s="82">
        <v>3</v>
      </c>
      <c r="F48" s="96"/>
      <c r="G48" s="32"/>
      <c r="H48" s="32"/>
      <c r="I48" s="32"/>
      <c r="J48" s="96"/>
      <c r="K48" s="32">
        <v>3</v>
      </c>
      <c r="L48" s="32"/>
      <c r="M48" s="127">
        <v>106.19640000000001</v>
      </c>
      <c r="N48" s="197">
        <f t="shared" ref="N48:N61" si="35">SUM(O48:Z48)</f>
        <v>0</v>
      </c>
      <c r="O48" s="198"/>
      <c r="P48" s="198"/>
      <c r="Q48" s="198"/>
      <c r="R48" s="198"/>
      <c r="S48" s="198"/>
      <c r="T48" s="198"/>
      <c r="U48" s="198"/>
      <c r="V48" s="198"/>
      <c r="W48" s="198"/>
      <c r="X48" s="198"/>
      <c r="Y48" s="198"/>
      <c r="Z48" s="198"/>
      <c r="AA48" s="290">
        <v>1.8</v>
      </c>
      <c r="AB48" s="166">
        <f t="shared" ref="AB48:AB61" si="36">AA49*N48</f>
        <v>0</v>
      </c>
      <c r="AC48" s="167">
        <f t="shared" ref="AC48:AC61" si="37">N48*M48</f>
        <v>0</v>
      </c>
      <c r="AD48" s="102"/>
      <c r="AE48" s="102"/>
      <c r="AF48" s="102"/>
      <c r="AG48" s="102">
        <v>3</v>
      </c>
      <c r="AH48" s="102"/>
      <c r="AI48" s="102"/>
      <c r="AJ48" s="102"/>
      <c r="AK48" s="102"/>
      <c r="AL48" s="102"/>
      <c r="AM48" s="102">
        <f>$N48*2</f>
        <v>0</v>
      </c>
      <c r="AN48" s="102"/>
      <c r="AO48" s="102">
        <f>$N48*1</f>
        <v>0</v>
      </c>
      <c r="AP48" s="102"/>
      <c r="AQ48" s="102"/>
      <c r="AR48" s="102"/>
      <c r="AS48" s="102"/>
      <c r="AT48" s="102"/>
      <c r="AU48" s="102">
        <f t="shared" ref="AU48:AU61" si="38">$N48*F48</f>
        <v>0</v>
      </c>
      <c r="AV48" s="102">
        <f t="shared" ref="AV48:AV61" si="39">$N48*G48</f>
        <v>0</v>
      </c>
      <c r="AW48" s="102">
        <f t="shared" ref="AW48:AW61" si="40">$N48*H48</f>
        <v>0</v>
      </c>
      <c r="AX48" s="102">
        <f t="shared" ref="AX48:AX61" si="41">$N48*I48</f>
        <v>0</v>
      </c>
      <c r="AY48" s="102">
        <f t="shared" ref="AY48:AY61" si="42">$N48*J48</f>
        <v>0</v>
      </c>
      <c r="AZ48" s="102">
        <f t="shared" ref="AZ48:AZ61" si="43">$N48*K48</f>
        <v>0</v>
      </c>
      <c r="BA48" s="102">
        <f t="shared" ref="BA48:BA61" si="44">$N48*L48</f>
        <v>0</v>
      </c>
      <c r="BB48" s="102"/>
      <c r="BC48" s="102">
        <f t="shared" si="8"/>
        <v>0</v>
      </c>
      <c r="BD48" s="102">
        <f t="shared" si="19"/>
        <v>0</v>
      </c>
      <c r="BE48" s="102">
        <f t="shared" si="20"/>
        <v>0</v>
      </c>
      <c r="BF48" s="102">
        <f t="shared" si="21"/>
        <v>0</v>
      </c>
      <c r="BG48" s="102">
        <f t="shared" si="22"/>
        <v>0</v>
      </c>
      <c r="BH48" s="102">
        <f t="shared" si="23"/>
        <v>0</v>
      </c>
      <c r="BI48" s="112"/>
      <c r="BJ48" s="112">
        <f t="shared" si="34"/>
        <v>0</v>
      </c>
      <c r="BK48">
        <v>21000960</v>
      </c>
    </row>
    <row r="49" spans="1:63" ht="13.5" customHeight="1">
      <c r="A49" s="92">
        <v>41051</v>
      </c>
      <c r="B49" s="93" t="s">
        <v>589</v>
      </c>
      <c r="C49" s="100" t="s">
        <v>292</v>
      </c>
      <c r="D49" s="289" t="s">
        <v>110</v>
      </c>
      <c r="E49" s="82">
        <v>2</v>
      </c>
      <c r="F49" s="96"/>
      <c r="G49" s="32"/>
      <c r="H49" s="32"/>
      <c r="I49" s="32"/>
      <c r="J49" s="96"/>
      <c r="K49" s="32">
        <v>2</v>
      </c>
      <c r="L49" s="32"/>
      <c r="M49" s="127">
        <v>117.90360000000001</v>
      </c>
      <c r="N49" s="197">
        <f t="shared" si="35"/>
        <v>0</v>
      </c>
      <c r="O49" s="198"/>
      <c r="P49" s="198"/>
      <c r="Q49" s="198"/>
      <c r="R49" s="198"/>
      <c r="S49" s="198"/>
      <c r="T49" s="198"/>
      <c r="U49" s="198"/>
      <c r="V49" s="198"/>
      <c r="W49" s="198"/>
      <c r="X49" s="198"/>
      <c r="Y49" s="198"/>
      <c r="Z49" s="198"/>
      <c r="AA49" s="290">
        <v>2.16</v>
      </c>
      <c r="AB49" s="166">
        <f t="shared" si="36"/>
        <v>0</v>
      </c>
      <c r="AC49" s="167">
        <f t="shared" si="37"/>
        <v>0</v>
      </c>
      <c r="AD49" s="102"/>
      <c r="AE49" s="102"/>
      <c r="AF49" s="102"/>
      <c r="AG49" s="102">
        <v>2</v>
      </c>
      <c r="AH49" s="102"/>
      <c r="AI49" s="102"/>
      <c r="AJ49" s="102"/>
      <c r="AK49" s="102"/>
      <c r="AL49" s="102"/>
      <c r="AM49" s="102">
        <f>$N49*1</f>
        <v>0</v>
      </c>
      <c r="AN49" s="102"/>
      <c r="AO49" s="102">
        <f>$N49*1</f>
        <v>0</v>
      </c>
      <c r="AP49" s="102"/>
      <c r="AQ49" s="102"/>
      <c r="AR49" s="102"/>
      <c r="AS49" s="102"/>
      <c r="AT49" s="102"/>
      <c r="AU49" s="102">
        <f t="shared" si="38"/>
        <v>0</v>
      </c>
      <c r="AV49" s="102">
        <f t="shared" si="39"/>
        <v>0</v>
      </c>
      <c r="AW49" s="102">
        <f t="shared" si="40"/>
        <v>0</v>
      </c>
      <c r="AX49" s="102">
        <f t="shared" si="41"/>
        <v>0</v>
      </c>
      <c r="AY49" s="102">
        <f t="shared" si="42"/>
        <v>0</v>
      </c>
      <c r="AZ49" s="102">
        <f t="shared" si="43"/>
        <v>0</v>
      </c>
      <c r="BA49" s="102">
        <f t="shared" si="44"/>
        <v>0</v>
      </c>
      <c r="BB49" s="102"/>
      <c r="BC49" s="102">
        <f t="shared" si="8"/>
        <v>0</v>
      </c>
      <c r="BD49" s="102">
        <f t="shared" si="19"/>
        <v>0</v>
      </c>
      <c r="BE49" s="102">
        <f t="shared" si="20"/>
        <v>0</v>
      </c>
      <c r="BF49" s="102">
        <f t="shared" si="21"/>
        <v>0</v>
      </c>
      <c r="BG49" s="102">
        <f t="shared" si="22"/>
        <v>0</v>
      </c>
      <c r="BH49" s="102">
        <f t="shared" si="23"/>
        <v>0</v>
      </c>
      <c r="BI49" s="112"/>
      <c r="BJ49" s="112">
        <f t="shared" si="34"/>
        <v>0</v>
      </c>
      <c r="BK49">
        <v>21000961</v>
      </c>
    </row>
    <row r="50" spans="1:63" ht="13.5" customHeight="1">
      <c r="A50" s="565">
        <v>42052</v>
      </c>
      <c r="B50" s="566" t="s">
        <v>590</v>
      </c>
      <c r="C50" s="100" t="s">
        <v>591</v>
      </c>
      <c r="D50" s="289" t="s">
        <v>110</v>
      </c>
      <c r="E50" s="82">
        <v>2</v>
      </c>
      <c r="F50" s="96"/>
      <c r="G50" s="32"/>
      <c r="H50" s="32"/>
      <c r="I50" s="32"/>
      <c r="J50" s="96"/>
      <c r="K50" s="32">
        <v>2</v>
      </c>
      <c r="L50" s="32"/>
      <c r="M50" s="127">
        <v>141.27000000000001</v>
      </c>
      <c r="N50" s="197">
        <f t="shared" si="35"/>
        <v>0</v>
      </c>
      <c r="O50" s="198"/>
      <c r="P50" s="198"/>
      <c r="Q50" s="198"/>
      <c r="R50" s="198"/>
      <c r="S50" s="198"/>
      <c r="T50" s="198"/>
      <c r="U50" s="198"/>
      <c r="V50" s="198"/>
      <c r="W50" s="198"/>
      <c r="X50" s="198"/>
      <c r="Y50" s="198"/>
      <c r="Z50" s="198"/>
      <c r="AA50" s="290">
        <v>3.22</v>
      </c>
      <c r="AB50" s="166">
        <f t="shared" si="36"/>
        <v>0</v>
      </c>
      <c r="AC50" s="167">
        <f t="shared" si="37"/>
        <v>0</v>
      </c>
      <c r="AD50" s="102"/>
      <c r="AE50" s="102"/>
      <c r="AF50" s="102"/>
      <c r="AG50" s="102"/>
      <c r="AH50" s="102">
        <v>2</v>
      </c>
      <c r="AI50" s="102"/>
      <c r="AJ50" s="102"/>
      <c r="AK50" s="102"/>
      <c r="AL50" s="102"/>
      <c r="AM50" s="102"/>
      <c r="AN50" s="102"/>
      <c r="AO50" s="102">
        <f>$N50*2</f>
        <v>0</v>
      </c>
      <c r="AP50" s="102"/>
      <c r="AQ50" s="102"/>
      <c r="AR50" s="102"/>
      <c r="AS50" s="102"/>
      <c r="AT50" s="102"/>
      <c r="AU50" s="102">
        <f t="shared" si="38"/>
        <v>0</v>
      </c>
      <c r="AV50" s="102">
        <f t="shared" si="39"/>
        <v>0</v>
      </c>
      <c r="AW50" s="102">
        <f t="shared" si="40"/>
        <v>0</v>
      </c>
      <c r="AX50" s="102">
        <f t="shared" si="41"/>
        <v>0</v>
      </c>
      <c r="AY50" s="102">
        <f t="shared" si="42"/>
        <v>0</v>
      </c>
      <c r="AZ50" s="102">
        <f t="shared" si="43"/>
        <v>0</v>
      </c>
      <c r="BA50" s="102">
        <f t="shared" si="44"/>
        <v>0</v>
      </c>
      <c r="BB50" s="102"/>
      <c r="BC50" s="102">
        <f t="shared" si="8"/>
        <v>0</v>
      </c>
      <c r="BD50" s="102">
        <f t="shared" si="19"/>
        <v>0</v>
      </c>
      <c r="BE50" s="102">
        <f t="shared" si="20"/>
        <v>0</v>
      </c>
      <c r="BF50" s="102">
        <f t="shared" si="21"/>
        <v>0</v>
      </c>
      <c r="BG50" s="102">
        <f t="shared" si="22"/>
        <v>0</v>
      </c>
      <c r="BH50" s="102">
        <f t="shared" si="23"/>
        <v>0</v>
      </c>
      <c r="BI50" s="112"/>
      <c r="BJ50" s="112">
        <f t="shared" si="34"/>
        <v>0</v>
      </c>
      <c r="BK50">
        <v>21000962</v>
      </c>
    </row>
    <row r="51" spans="1:63" ht="13.5" customHeight="1">
      <c r="A51" s="92">
        <v>41053</v>
      </c>
      <c r="B51" s="93" t="s">
        <v>592</v>
      </c>
      <c r="C51" s="100" t="s">
        <v>591</v>
      </c>
      <c r="D51" s="289" t="s">
        <v>110</v>
      </c>
      <c r="E51" s="82">
        <v>3</v>
      </c>
      <c r="F51" s="96"/>
      <c r="G51" s="32"/>
      <c r="H51" s="32"/>
      <c r="I51" s="32"/>
      <c r="J51" s="96"/>
      <c r="K51" s="32">
        <v>3</v>
      </c>
      <c r="L51" s="32"/>
      <c r="M51" s="127">
        <v>151.20000000000002</v>
      </c>
      <c r="N51" s="197">
        <f t="shared" si="35"/>
        <v>0</v>
      </c>
      <c r="O51" s="198"/>
      <c r="P51" s="198"/>
      <c r="Q51" s="198"/>
      <c r="R51" s="198"/>
      <c r="S51" s="198"/>
      <c r="T51" s="198"/>
      <c r="U51" s="198"/>
      <c r="V51" s="198"/>
      <c r="W51" s="198"/>
      <c r="X51" s="198"/>
      <c r="Y51" s="198"/>
      <c r="Z51" s="198"/>
      <c r="AA51" s="290">
        <v>2.64</v>
      </c>
      <c r="AB51" s="166">
        <f t="shared" si="36"/>
        <v>0</v>
      </c>
      <c r="AC51" s="167">
        <f t="shared" si="37"/>
        <v>0</v>
      </c>
      <c r="AD51" s="102"/>
      <c r="AE51" s="102"/>
      <c r="AF51" s="102"/>
      <c r="AG51" s="102"/>
      <c r="AH51" s="102">
        <v>3</v>
      </c>
      <c r="AI51" s="102"/>
      <c r="AJ51" s="102"/>
      <c r="AK51" s="102"/>
      <c r="AL51" s="102"/>
      <c r="AM51" s="102"/>
      <c r="AN51" s="102"/>
      <c r="AO51" s="102">
        <f>$N51*2</f>
        <v>0</v>
      </c>
      <c r="AP51" s="102">
        <f>$N51*1</f>
        <v>0</v>
      </c>
      <c r="AQ51" s="102"/>
      <c r="AR51" s="102"/>
      <c r="AS51" s="102"/>
      <c r="AT51" s="102"/>
      <c r="AU51" s="102">
        <f t="shared" si="38"/>
        <v>0</v>
      </c>
      <c r="AV51" s="102">
        <f t="shared" si="39"/>
        <v>0</v>
      </c>
      <c r="AW51" s="102">
        <f t="shared" si="40"/>
        <v>0</v>
      </c>
      <c r="AX51" s="102">
        <f t="shared" si="41"/>
        <v>0</v>
      </c>
      <c r="AY51" s="102">
        <f t="shared" si="42"/>
        <v>0</v>
      </c>
      <c r="AZ51" s="102">
        <f t="shared" si="43"/>
        <v>0</v>
      </c>
      <c r="BA51" s="102">
        <f t="shared" si="44"/>
        <v>0</v>
      </c>
      <c r="BB51" s="102"/>
      <c r="BC51" s="102">
        <f t="shared" si="8"/>
        <v>0</v>
      </c>
      <c r="BD51" s="102">
        <f t="shared" si="19"/>
        <v>0</v>
      </c>
      <c r="BE51" s="102">
        <f t="shared" si="20"/>
        <v>0</v>
      </c>
      <c r="BF51" s="102">
        <f t="shared" si="21"/>
        <v>0</v>
      </c>
      <c r="BG51" s="102">
        <f t="shared" si="22"/>
        <v>0</v>
      </c>
      <c r="BH51" s="102">
        <f t="shared" si="23"/>
        <v>0</v>
      </c>
      <c r="BI51" s="112"/>
      <c r="BJ51" s="112">
        <f t="shared" si="34"/>
        <v>0</v>
      </c>
      <c r="BK51">
        <v>21000963</v>
      </c>
    </row>
    <row r="52" spans="1:63" ht="13.5" customHeight="1">
      <c r="A52" s="92">
        <v>41054</v>
      </c>
      <c r="B52" s="93" t="s">
        <v>593</v>
      </c>
      <c r="C52" s="100" t="s">
        <v>47</v>
      </c>
      <c r="D52" s="289" t="s">
        <v>110</v>
      </c>
      <c r="E52" s="82">
        <v>2</v>
      </c>
      <c r="F52" s="96"/>
      <c r="G52" s="32"/>
      <c r="H52" s="32"/>
      <c r="I52" s="32"/>
      <c r="J52" s="96"/>
      <c r="K52" s="32">
        <v>2</v>
      </c>
      <c r="L52" s="32"/>
      <c r="M52" s="127">
        <v>89.996400000000008</v>
      </c>
      <c r="N52" s="197">
        <f t="shared" si="35"/>
        <v>0</v>
      </c>
      <c r="O52" s="198"/>
      <c r="P52" s="198"/>
      <c r="Q52" s="198"/>
      <c r="R52" s="198"/>
      <c r="S52" s="198"/>
      <c r="T52" s="198"/>
      <c r="U52" s="198"/>
      <c r="V52" s="198"/>
      <c r="W52" s="198"/>
      <c r="X52" s="198"/>
      <c r="Y52" s="198"/>
      <c r="Z52" s="198"/>
      <c r="AA52" s="290">
        <v>1.68</v>
      </c>
      <c r="AB52" s="166">
        <f t="shared" si="36"/>
        <v>0</v>
      </c>
      <c r="AC52" s="167">
        <f t="shared" si="37"/>
        <v>0</v>
      </c>
      <c r="AD52" s="102"/>
      <c r="AE52" s="102"/>
      <c r="AF52" s="102"/>
      <c r="AG52" s="102"/>
      <c r="AH52" s="102"/>
      <c r="AI52" s="102">
        <v>2</v>
      </c>
      <c r="AJ52" s="102"/>
      <c r="AK52" s="102"/>
      <c r="AL52" s="102"/>
      <c r="AM52" s="102"/>
      <c r="AN52" s="102"/>
      <c r="AO52" s="102">
        <f>$N52*2</f>
        <v>0</v>
      </c>
      <c r="AP52" s="102"/>
      <c r="AQ52" s="102"/>
      <c r="AR52" s="102"/>
      <c r="AS52" s="102"/>
      <c r="AT52" s="102"/>
      <c r="AU52" s="102">
        <f t="shared" si="38"/>
        <v>0</v>
      </c>
      <c r="AV52" s="102">
        <f t="shared" si="39"/>
        <v>0</v>
      </c>
      <c r="AW52" s="102">
        <f t="shared" si="40"/>
        <v>0</v>
      </c>
      <c r="AX52" s="102">
        <f t="shared" si="41"/>
        <v>0</v>
      </c>
      <c r="AY52" s="102">
        <f t="shared" si="42"/>
        <v>0</v>
      </c>
      <c r="AZ52" s="102">
        <f t="shared" si="43"/>
        <v>0</v>
      </c>
      <c r="BA52" s="102">
        <f t="shared" si="44"/>
        <v>0</v>
      </c>
      <c r="BB52" s="102"/>
      <c r="BC52" s="102">
        <f t="shared" si="8"/>
        <v>0</v>
      </c>
      <c r="BD52" s="102">
        <f t="shared" si="19"/>
        <v>0</v>
      </c>
      <c r="BE52" s="102">
        <f t="shared" si="20"/>
        <v>0</v>
      </c>
      <c r="BF52" s="102">
        <f t="shared" si="21"/>
        <v>0</v>
      </c>
      <c r="BG52" s="102">
        <f t="shared" si="22"/>
        <v>0</v>
      </c>
      <c r="BH52" s="102">
        <f t="shared" si="23"/>
        <v>0</v>
      </c>
      <c r="BI52" s="112"/>
      <c r="BJ52" s="112">
        <f t="shared" si="34"/>
        <v>0</v>
      </c>
      <c r="BK52">
        <v>21000964</v>
      </c>
    </row>
    <row r="53" spans="1:63" ht="13.5" customHeight="1">
      <c r="A53" s="92">
        <v>41055</v>
      </c>
      <c r="B53" s="93" t="s">
        <v>594</v>
      </c>
      <c r="C53" s="100" t="s">
        <v>47</v>
      </c>
      <c r="D53" s="289" t="s">
        <v>110</v>
      </c>
      <c r="E53" s="82">
        <v>2</v>
      </c>
      <c r="F53" s="96"/>
      <c r="G53" s="32"/>
      <c r="H53" s="32"/>
      <c r="I53" s="32"/>
      <c r="J53" s="96"/>
      <c r="K53" s="32">
        <v>2</v>
      </c>
      <c r="L53" s="32"/>
      <c r="M53" s="127">
        <v>110.7</v>
      </c>
      <c r="N53" s="197">
        <f t="shared" si="35"/>
        <v>0</v>
      </c>
      <c r="O53" s="198"/>
      <c r="P53" s="198"/>
      <c r="Q53" s="198"/>
      <c r="R53" s="198"/>
      <c r="S53" s="198"/>
      <c r="T53" s="198"/>
      <c r="U53" s="198"/>
      <c r="V53" s="198"/>
      <c r="W53" s="198"/>
      <c r="X53" s="198"/>
      <c r="Y53" s="198"/>
      <c r="Z53" s="198"/>
      <c r="AA53" s="290">
        <v>2.34</v>
      </c>
      <c r="AB53" s="166">
        <f t="shared" si="36"/>
        <v>0</v>
      </c>
      <c r="AC53" s="167">
        <f t="shared" si="37"/>
        <v>0</v>
      </c>
      <c r="AD53" s="102"/>
      <c r="AE53" s="102"/>
      <c r="AF53" s="102"/>
      <c r="AG53" s="102"/>
      <c r="AH53" s="102"/>
      <c r="AI53" s="102">
        <v>2</v>
      </c>
      <c r="AJ53" s="102"/>
      <c r="AK53" s="102"/>
      <c r="AL53" s="102"/>
      <c r="AM53" s="102"/>
      <c r="AN53" s="102"/>
      <c r="AO53" s="102">
        <f>$N53*2</f>
        <v>0</v>
      </c>
      <c r="AP53" s="102"/>
      <c r="AQ53" s="102"/>
      <c r="AR53" s="102"/>
      <c r="AS53" s="102"/>
      <c r="AT53" s="102"/>
      <c r="AU53" s="102">
        <f t="shared" si="38"/>
        <v>0</v>
      </c>
      <c r="AV53" s="102">
        <f t="shared" si="39"/>
        <v>0</v>
      </c>
      <c r="AW53" s="102">
        <f t="shared" si="40"/>
        <v>0</v>
      </c>
      <c r="AX53" s="102">
        <f t="shared" si="41"/>
        <v>0</v>
      </c>
      <c r="AY53" s="102">
        <f t="shared" si="42"/>
        <v>0</v>
      </c>
      <c r="AZ53" s="102">
        <f t="shared" si="43"/>
        <v>0</v>
      </c>
      <c r="BA53" s="102">
        <f t="shared" si="44"/>
        <v>0</v>
      </c>
      <c r="BB53" s="102"/>
      <c r="BC53" s="102">
        <f t="shared" si="8"/>
        <v>0</v>
      </c>
      <c r="BD53" s="102">
        <f t="shared" si="19"/>
        <v>0</v>
      </c>
      <c r="BE53" s="102">
        <f t="shared" si="20"/>
        <v>0</v>
      </c>
      <c r="BF53" s="102">
        <f t="shared" si="21"/>
        <v>0</v>
      </c>
      <c r="BG53" s="102">
        <f t="shared" si="22"/>
        <v>0</v>
      </c>
      <c r="BH53" s="102">
        <f t="shared" si="23"/>
        <v>0</v>
      </c>
      <c r="BI53" s="112"/>
      <c r="BJ53" s="112">
        <f t="shared" si="34"/>
        <v>0</v>
      </c>
      <c r="BK53">
        <v>21000965</v>
      </c>
    </row>
    <row r="54" spans="1:63" ht="13.5" customHeight="1">
      <c r="A54" s="92">
        <v>41056</v>
      </c>
      <c r="B54" s="93" t="s">
        <v>595</v>
      </c>
      <c r="C54" s="100" t="s">
        <v>47</v>
      </c>
      <c r="D54" s="289" t="s">
        <v>110</v>
      </c>
      <c r="E54" s="82">
        <v>2</v>
      </c>
      <c r="F54" s="96"/>
      <c r="G54" s="32"/>
      <c r="H54" s="32"/>
      <c r="I54" s="32"/>
      <c r="J54" s="96"/>
      <c r="K54" s="32">
        <v>2</v>
      </c>
      <c r="L54" s="32"/>
      <c r="M54" s="127">
        <v>135.8964</v>
      </c>
      <c r="N54" s="197">
        <f t="shared" si="35"/>
        <v>0</v>
      </c>
      <c r="O54" s="198"/>
      <c r="P54" s="198"/>
      <c r="Q54" s="198"/>
      <c r="R54" s="198"/>
      <c r="S54" s="198"/>
      <c r="T54" s="198"/>
      <c r="U54" s="198"/>
      <c r="V54" s="198"/>
      <c r="W54" s="198"/>
      <c r="X54" s="198"/>
      <c r="Y54" s="198"/>
      <c r="Z54" s="198"/>
      <c r="AA54" s="290">
        <v>2.8330000000000002</v>
      </c>
      <c r="AB54" s="166">
        <f t="shared" si="36"/>
        <v>0</v>
      </c>
      <c r="AC54" s="167">
        <f t="shared" si="37"/>
        <v>0</v>
      </c>
      <c r="AD54" s="102"/>
      <c r="AE54" s="102"/>
      <c r="AF54" s="102"/>
      <c r="AG54" s="102"/>
      <c r="AH54" s="102"/>
      <c r="AI54" s="102">
        <v>2</v>
      </c>
      <c r="AJ54" s="102"/>
      <c r="AK54" s="102"/>
      <c r="AL54" s="102"/>
      <c r="AM54" s="102"/>
      <c r="AN54" s="102"/>
      <c r="AO54" s="102"/>
      <c r="AP54" s="102">
        <f>$N54*2</f>
        <v>0</v>
      </c>
      <c r="AQ54" s="102"/>
      <c r="AR54" s="102"/>
      <c r="AS54" s="102"/>
      <c r="AT54" s="102"/>
      <c r="AU54" s="102">
        <f t="shared" si="38"/>
        <v>0</v>
      </c>
      <c r="AV54" s="102">
        <f t="shared" si="39"/>
        <v>0</v>
      </c>
      <c r="AW54" s="102">
        <f t="shared" si="40"/>
        <v>0</v>
      </c>
      <c r="AX54" s="102">
        <f t="shared" si="41"/>
        <v>0</v>
      </c>
      <c r="AY54" s="102">
        <f t="shared" si="42"/>
        <v>0</v>
      </c>
      <c r="AZ54" s="102">
        <f t="shared" si="43"/>
        <v>0</v>
      </c>
      <c r="BA54" s="102">
        <f t="shared" si="44"/>
        <v>0</v>
      </c>
      <c r="BB54" s="102"/>
      <c r="BC54" s="102">
        <f t="shared" si="8"/>
        <v>0</v>
      </c>
      <c r="BD54" s="102">
        <f t="shared" si="19"/>
        <v>0</v>
      </c>
      <c r="BE54" s="102">
        <f t="shared" si="20"/>
        <v>0</v>
      </c>
      <c r="BF54" s="102">
        <f t="shared" si="21"/>
        <v>0</v>
      </c>
      <c r="BG54" s="102">
        <f t="shared" si="22"/>
        <v>0</v>
      </c>
      <c r="BH54" s="102">
        <f t="shared" si="23"/>
        <v>0</v>
      </c>
      <c r="BI54" s="112"/>
      <c r="BJ54" s="112">
        <f t="shared" si="34"/>
        <v>0</v>
      </c>
      <c r="BK54">
        <v>21000966</v>
      </c>
    </row>
    <row r="55" spans="1:63" ht="13.5" customHeight="1">
      <c r="A55" s="92">
        <v>41057</v>
      </c>
      <c r="B55" s="93" t="s">
        <v>596</v>
      </c>
      <c r="C55" s="100" t="s">
        <v>47</v>
      </c>
      <c r="D55" s="289" t="s">
        <v>110</v>
      </c>
      <c r="E55" s="82">
        <v>1</v>
      </c>
      <c r="F55" s="96"/>
      <c r="G55" s="32"/>
      <c r="H55" s="32"/>
      <c r="I55" s="32"/>
      <c r="J55" s="96"/>
      <c r="K55" s="32"/>
      <c r="L55" s="32">
        <v>1</v>
      </c>
      <c r="M55" s="127">
        <v>99.9</v>
      </c>
      <c r="N55" s="197">
        <f t="shared" si="35"/>
        <v>0</v>
      </c>
      <c r="O55" s="198"/>
      <c r="P55" s="198"/>
      <c r="Q55" s="198"/>
      <c r="R55" s="198"/>
      <c r="S55" s="198"/>
      <c r="T55" s="198"/>
      <c r="U55" s="198"/>
      <c r="V55" s="198"/>
      <c r="W55" s="198"/>
      <c r="X55" s="198"/>
      <c r="Y55" s="198"/>
      <c r="Z55" s="198"/>
      <c r="AA55" s="290">
        <v>2.0299999999999998</v>
      </c>
      <c r="AB55" s="166">
        <f t="shared" si="36"/>
        <v>0</v>
      </c>
      <c r="AC55" s="167">
        <f t="shared" si="37"/>
        <v>0</v>
      </c>
      <c r="AD55" s="102"/>
      <c r="AE55" s="102"/>
      <c r="AF55" s="102"/>
      <c r="AG55" s="102"/>
      <c r="AH55" s="102"/>
      <c r="AI55" s="102">
        <v>1</v>
      </c>
      <c r="AJ55" s="102"/>
      <c r="AK55" s="102"/>
      <c r="AL55" s="102">
        <f>$N55*1</f>
        <v>0</v>
      </c>
      <c r="AM55" s="102"/>
      <c r="AN55" s="102"/>
      <c r="AO55" s="102"/>
      <c r="AP55" s="102"/>
      <c r="AQ55" s="102"/>
      <c r="AR55" s="102"/>
      <c r="AS55" s="102"/>
      <c r="AT55" s="102"/>
      <c r="AU55" s="102">
        <f t="shared" si="38"/>
        <v>0</v>
      </c>
      <c r="AV55" s="102">
        <f t="shared" si="39"/>
        <v>0</v>
      </c>
      <c r="AW55" s="102">
        <f t="shared" si="40"/>
        <v>0</v>
      </c>
      <c r="AX55" s="102">
        <f t="shared" si="41"/>
        <v>0</v>
      </c>
      <c r="AY55" s="102">
        <f t="shared" si="42"/>
        <v>0</v>
      </c>
      <c r="AZ55" s="102">
        <f t="shared" si="43"/>
        <v>0</v>
      </c>
      <c r="BA55" s="102">
        <f t="shared" si="44"/>
        <v>0</v>
      </c>
      <c r="BB55" s="102"/>
      <c r="BC55" s="102">
        <f t="shared" si="8"/>
        <v>0</v>
      </c>
      <c r="BD55" s="102">
        <f t="shared" si="19"/>
        <v>0</v>
      </c>
      <c r="BE55" s="102">
        <f t="shared" si="20"/>
        <v>0</v>
      </c>
      <c r="BF55" s="102">
        <f t="shared" si="21"/>
        <v>0</v>
      </c>
      <c r="BG55" s="102">
        <f t="shared" si="22"/>
        <v>0</v>
      </c>
      <c r="BH55" s="102">
        <f t="shared" si="23"/>
        <v>0</v>
      </c>
      <c r="BI55" s="112"/>
      <c r="BJ55" s="112">
        <f t="shared" si="34"/>
        <v>0</v>
      </c>
      <c r="BK55">
        <v>21000967</v>
      </c>
    </row>
    <row r="56" spans="1:63" ht="13.5" customHeight="1">
      <c r="A56" s="92">
        <v>41058</v>
      </c>
      <c r="B56" s="93" t="s">
        <v>597</v>
      </c>
      <c r="C56" s="100" t="s">
        <v>47</v>
      </c>
      <c r="D56" s="289" t="s">
        <v>110</v>
      </c>
      <c r="E56" s="82">
        <v>1</v>
      </c>
      <c r="F56" s="96"/>
      <c r="G56" s="32"/>
      <c r="H56" s="32"/>
      <c r="I56" s="32"/>
      <c r="J56" s="96"/>
      <c r="K56" s="32"/>
      <c r="L56" s="32">
        <v>1</v>
      </c>
      <c r="M56" s="127">
        <v>97.2</v>
      </c>
      <c r="N56" s="197">
        <f t="shared" si="35"/>
        <v>0</v>
      </c>
      <c r="O56" s="198"/>
      <c r="P56" s="198"/>
      <c r="Q56" s="198"/>
      <c r="R56" s="198"/>
      <c r="S56" s="198"/>
      <c r="T56" s="198"/>
      <c r="U56" s="198"/>
      <c r="V56" s="198"/>
      <c r="W56" s="198"/>
      <c r="X56" s="198"/>
      <c r="Y56" s="198"/>
      <c r="Z56" s="198"/>
      <c r="AA56" s="290">
        <v>2.04</v>
      </c>
      <c r="AB56" s="166">
        <f t="shared" si="36"/>
        <v>0</v>
      </c>
      <c r="AC56" s="167">
        <f t="shared" si="37"/>
        <v>0</v>
      </c>
      <c r="AD56" s="102"/>
      <c r="AE56" s="102"/>
      <c r="AF56" s="102"/>
      <c r="AG56" s="102"/>
      <c r="AH56" s="102"/>
      <c r="AI56" s="102">
        <v>1</v>
      </c>
      <c r="AJ56" s="102"/>
      <c r="AK56" s="102"/>
      <c r="AL56" s="102"/>
      <c r="AM56" s="102"/>
      <c r="AN56" s="102"/>
      <c r="AO56" s="102">
        <f>$N56*1</f>
        <v>0</v>
      </c>
      <c r="AP56" s="102"/>
      <c r="AQ56" s="102"/>
      <c r="AR56" s="102"/>
      <c r="AS56" s="102"/>
      <c r="AT56" s="102"/>
      <c r="AU56" s="102">
        <f t="shared" si="38"/>
        <v>0</v>
      </c>
      <c r="AV56" s="102">
        <f t="shared" si="39"/>
        <v>0</v>
      </c>
      <c r="AW56" s="102">
        <f t="shared" si="40"/>
        <v>0</v>
      </c>
      <c r="AX56" s="102">
        <f t="shared" si="41"/>
        <v>0</v>
      </c>
      <c r="AY56" s="102">
        <f t="shared" si="42"/>
        <v>0</v>
      </c>
      <c r="AZ56" s="102">
        <f t="shared" si="43"/>
        <v>0</v>
      </c>
      <c r="BA56" s="102">
        <f t="shared" si="44"/>
        <v>0</v>
      </c>
      <c r="BB56" s="102"/>
      <c r="BC56" s="102">
        <f t="shared" si="8"/>
        <v>0</v>
      </c>
      <c r="BD56" s="102">
        <f t="shared" si="19"/>
        <v>0</v>
      </c>
      <c r="BE56" s="102">
        <f t="shared" si="20"/>
        <v>0</v>
      </c>
      <c r="BF56" s="102">
        <f t="shared" si="21"/>
        <v>0</v>
      </c>
      <c r="BG56" s="102">
        <f t="shared" si="22"/>
        <v>0</v>
      </c>
      <c r="BH56" s="102">
        <f t="shared" si="23"/>
        <v>0</v>
      </c>
      <c r="BI56" s="112"/>
      <c r="BJ56" s="112">
        <f t="shared" si="34"/>
        <v>0</v>
      </c>
      <c r="BK56">
        <v>21000968</v>
      </c>
    </row>
    <row r="57" spans="1:63" ht="13.5" customHeight="1">
      <c r="A57" s="92">
        <v>41059</v>
      </c>
      <c r="B57" s="93" t="s">
        <v>598</v>
      </c>
      <c r="C57" s="100" t="s">
        <v>47</v>
      </c>
      <c r="D57" s="289" t="s">
        <v>110</v>
      </c>
      <c r="E57" s="82">
        <v>1</v>
      </c>
      <c r="F57" s="96"/>
      <c r="G57" s="32"/>
      <c r="H57" s="32"/>
      <c r="I57" s="32"/>
      <c r="J57" s="96"/>
      <c r="K57" s="32"/>
      <c r="L57" s="32">
        <v>1</v>
      </c>
      <c r="M57" s="127">
        <v>113.4</v>
      </c>
      <c r="N57" s="197">
        <f t="shared" si="35"/>
        <v>0</v>
      </c>
      <c r="O57" s="198"/>
      <c r="P57" s="198"/>
      <c r="Q57" s="198"/>
      <c r="R57" s="198"/>
      <c r="S57" s="198"/>
      <c r="T57" s="198"/>
      <c r="U57" s="198"/>
      <c r="V57" s="198"/>
      <c r="W57" s="198"/>
      <c r="X57" s="198"/>
      <c r="Y57" s="198"/>
      <c r="Z57" s="198"/>
      <c r="AA57" s="290">
        <v>2.39</v>
      </c>
      <c r="AB57" s="166">
        <f t="shared" si="36"/>
        <v>0</v>
      </c>
      <c r="AC57" s="167">
        <f t="shared" si="37"/>
        <v>0</v>
      </c>
      <c r="AD57" s="102"/>
      <c r="AE57" s="102"/>
      <c r="AF57" s="102"/>
      <c r="AG57" s="102"/>
      <c r="AH57" s="102"/>
      <c r="AI57" s="102">
        <v>1</v>
      </c>
      <c r="AJ57" s="102"/>
      <c r="AK57" s="102"/>
      <c r="AL57" s="102"/>
      <c r="AM57" s="102"/>
      <c r="AN57" s="102"/>
      <c r="AO57" s="102"/>
      <c r="AP57" s="102"/>
      <c r="AQ57" s="102"/>
      <c r="AR57" s="102">
        <f>$N57*1</f>
        <v>0</v>
      </c>
      <c r="AS57" s="102"/>
      <c r="AT57" s="102"/>
      <c r="AU57" s="102">
        <f t="shared" si="38"/>
        <v>0</v>
      </c>
      <c r="AV57" s="102">
        <f t="shared" si="39"/>
        <v>0</v>
      </c>
      <c r="AW57" s="102">
        <f t="shared" si="40"/>
        <v>0</v>
      </c>
      <c r="AX57" s="102">
        <f t="shared" si="41"/>
        <v>0</v>
      </c>
      <c r="AY57" s="102">
        <f t="shared" si="42"/>
        <v>0</v>
      </c>
      <c r="AZ57" s="102">
        <f t="shared" si="43"/>
        <v>0</v>
      </c>
      <c r="BA57" s="102">
        <f t="shared" si="44"/>
        <v>0</v>
      </c>
      <c r="BB57" s="102"/>
      <c r="BC57" s="102">
        <f t="shared" si="8"/>
        <v>0</v>
      </c>
      <c r="BD57" s="102">
        <f t="shared" si="19"/>
        <v>0</v>
      </c>
      <c r="BE57" s="102">
        <f t="shared" si="20"/>
        <v>0</v>
      </c>
      <c r="BF57" s="102">
        <f t="shared" si="21"/>
        <v>0</v>
      </c>
      <c r="BG57" s="102">
        <f t="shared" si="22"/>
        <v>0</v>
      </c>
      <c r="BH57" s="102">
        <f t="shared" si="23"/>
        <v>0</v>
      </c>
      <c r="BI57" s="112"/>
      <c r="BJ57" s="112">
        <f t="shared" si="34"/>
        <v>0</v>
      </c>
      <c r="BK57">
        <v>21000969</v>
      </c>
    </row>
    <row r="58" spans="1:63" ht="13.5" customHeight="1">
      <c r="A58" s="92">
        <v>41060</v>
      </c>
      <c r="B58" s="93" t="s">
        <v>599</v>
      </c>
      <c r="C58" s="100" t="s">
        <v>47</v>
      </c>
      <c r="D58" s="289" t="s">
        <v>110</v>
      </c>
      <c r="E58" s="82">
        <v>1</v>
      </c>
      <c r="F58" s="96"/>
      <c r="G58" s="32"/>
      <c r="H58" s="32"/>
      <c r="I58" s="32"/>
      <c r="J58" s="96"/>
      <c r="K58" s="32"/>
      <c r="L58" s="32">
        <v>1</v>
      </c>
      <c r="M58" s="127">
        <v>126.9</v>
      </c>
      <c r="N58" s="197">
        <f t="shared" si="35"/>
        <v>0</v>
      </c>
      <c r="O58" s="198"/>
      <c r="P58" s="198"/>
      <c r="Q58" s="198"/>
      <c r="R58" s="198"/>
      <c r="S58" s="198"/>
      <c r="T58" s="198"/>
      <c r="U58" s="198"/>
      <c r="V58" s="198"/>
      <c r="W58" s="198"/>
      <c r="X58" s="198"/>
      <c r="Y58" s="198"/>
      <c r="Z58" s="198"/>
      <c r="AA58" s="290">
        <v>2.66</v>
      </c>
      <c r="AB58" s="166">
        <f t="shared" si="36"/>
        <v>0</v>
      </c>
      <c r="AC58" s="167">
        <f t="shared" si="37"/>
        <v>0</v>
      </c>
      <c r="AD58" s="102"/>
      <c r="AE58" s="102"/>
      <c r="AF58" s="102"/>
      <c r="AG58" s="102"/>
      <c r="AH58" s="102"/>
      <c r="AI58" s="102">
        <v>1</v>
      </c>
      <c r="AJ58" s="102"/>
      <c r="AK58" s="102"/>
      <c r="AL58" s="102"/>
      <c r="AM58" s="102"/>
      <c r="AN58" s="102"/>
      <c r="AO58" s="102">
        <f>$N58*1</f>
        <v>0</v>
      </c>
      <c r="AP58" s="102"/>
      <c r="AQ58" s="102"/>
      <c r="AR58" s="102"/>
      <c r="AS58" s="102"/>
      <c r="AT58" s="102"/>
      <c r="AU58" s="102">
        <f t="shared" si="38"/>
        <v>0</v>
      </c>
      <c r="AV58" s="102">
        <f t="shared" si="39"/>
        <v>0</v>
      </c>
      <c r="AW58" s="102">
        <f t="shared" si="40"/>
        <v>0</v>
      </c>
      <c r="AX58" s="102">
        <f t="shared" si="41"/>
        <v>0</v>
      </c>
      <c r="AY58" s="102">
        <f t="shared" si="42"/>
        <v>0</v>
      </c>
      <c r="AZ58" s="102">
        <f t="shared" si="43"/>
        <v>0</v>
      </c>
      <c r="BA58" s="102">
        <f t="shared" si="44"/>
        <v>0</v>
      </c>
      <c r="BB58" s="102"/>
      <c r="BC58" s="102">
        <f t="shared" si="8"/>
        <v>0</v>
      </c>
      <c r="BD58" s="102">
        <f t="shared" si="19"/>
        <v>0</v>
      </c>
      <c r="BE58" s="102">
        <f t="shared" si="20"/>
        <v>0</v>
      </c>
      <c r="BF58" s="102">
        <f t="shared" si="21"/>
        <v>0</v>
      </c>
      <c r="BG58" s="102">
        <f t="shared" si="22"/>
        <v>0</v>
      </c>
      <c r="BH58" s="102">
        <f t="shared" si="23"/>
        <v>0</v>
      </c>
      <c r="BI58" s="112"/>
      <c r="BJ58" s="112">
        <f t="shared" si="34"/>
        <v>0</v>
      </c>
      <c r="BK58">
        <v>21000970</v>
      </c>
    </row>
    <row r="59" spans="1:63" ht="13.5" customHeight="1">
      <c r="A59" s="92">
        <v>41061</v>
      </c>
      <c r="B59" s="93" t="s">
        <v>600</v>
      </c>
      <c r="C59" s="100" t="s">
        <v>47</v>
      </c>
      <c r="D59" s="289" t="s">
        <v>110</v>
      </c>
      <c r="E59" s="82">
        <v>1</v>
      </c>
      <c r="F59" s="96"/>
      <c r="G59" s="32"/>
      <c r="H59" s="32"/>
      <c r="I59" s="32"/>
      <c r="J59" s="96"/>
      <c r="K59" s="32"/>
      <c r="L59" s="32">
        <v>1</v>
      </c>
      <c r="M59" s="127">
        <v>92.696400000000011</v>
      </c>
      <c r="N59" s="197">
        <f t="shared" si="35"/>
        <v>0</v>
      </c>
      <c r="O59" s="198"/>
      <c r="P59" s="198"/>
      <c r="Q59" s="198"/>
      <c r="R59" s="198"/>
      <c r="S59" s="198"/>
      <c r="T59" s="198"/>
      <c r="U59" s="198"/>
      <c r="V59" s="198"/>
      <c r="W59" s="198"/>
      <c r="X59" s="198"/>
      <c r="Y59" s="198"/>
      <c r="Z59" s="198"/>
      <c r="AA59" s="290">
        <v>1.98</v>
      </c>
      <c r="AB59" s="166">
        <f t="shared" si="36"/>
        <v>0</v>
      </c>
      <c r="AC59" s="167">
        <f t="shared" si="37"/>
        <v>0</v>
      </c>
      <c r="AD59" s="102"/>
      <c r="AE59" s="102"/>
      <c r="AF59" s="102"/>
      <c r="AG59" s="102"/>
      <c r="AH59" s="102"/>
      <c r="AI59" s="102">
        <v>1</v>
      </c>
      <c r="AJ59" s="102"/>
      <c r="AK59" s="102"/>
      <c r="AL59" s="102"/>
      <c r="AM59" s="102"/>
      <c r="AN59" s="102"/>
      <c r="AO59" s="102"/>
      <c r="AP59" s="102"/>
      <c r="AQ59" s="102">
        <f>$N59*1</f>
        <v>0</v>
      </c>
      <c r="AR59" s="102"/>
      <c r="AS59" s="102"/>
      <c r="AT59" s="102"/>
      <c r="AU59" s="102">
        <f t="shared" si="38"/>
        <v>0</v>
      </c>
      <c r="AV59" s="102">
        <f t="shared" si="39"/>
        <v>0</v>
      </c>
      <c r="AW59" s="102">
        <f t="shared" si="40"/>
        <v>0</v>
      </c>
      <c r="AX59" s="102">
        <f t="shared" si="41"/>
        <v>0</v>
      </c>
      <c r="AY59" s="102">
        <f t="shared" si="42"/>
        <v>0</v>
      </c>
      <c r="AZ59" s="102">
        <f t="shared" si="43"/>
        <v>0</v>
      </c>
      <c r="BA59" s="102">
        <f t="shared" si="44"/>
        <v>0</v>
      </c>
      <c r="BB59" s="102"/>
      <c r="BC59" s="102">
        <f t="shared" si="8"/>
        <v>0</v>
      </c>
      <c r="BD59" s="102">
        <f t="shared" si="19"/>
        <v>0</v>
      </c>
      <c r="BE59" s="102">
        <f t="shared" si="20"/>
        <v>0</v>
      </c>
      <c r="BF59" s="102">
        <f t="shared" si="21"/>
        <v>0</v>
      </c>
      <c r="BG59" s="102">
        <f t="shared" si="22"/>
        <v>0</v>
      </c>
      <c r="BH59" s="102">
        <f t="shared" si="23"/>
        <v>0</v>
      </c>
      <c r="BI59" s="112"/>
      <c r="BJ59" s="112">
        <f t="shared" si="34"/>
        <v>0</v>
      </c>
      <c r="BK59">
        <v>21000971</v>
      </c>
    </row>
    <row r="60" spans="1:63" ht="13.5" customHeight="1">
      <c r="A60" s="92">
        <v>41062</v>
      </c>
      <c r="B60" s="93" t="s">
        <v>601</v>
      </c>
      <c r="C60" s="100" t="s">
        <v>45</v>
      </c>
      <c r="D60" s="289" t="s">
        <v>110</v>
      </c>
      <c r="E60" s="82">
        <v>1</v>
      </c>
      <c r="F60" s="96"/>
      <c r="G60" s="32"/>
      <c r="H60" s="32"/>
      <c r="I60" s="32"/>
      <c r="J60" s="96"/>
      <c r="K60" s="32"/>
      <c r="L60" s="32">
        <v>1</v>
      </c>
      <c r="M60" s="127">
        <v>107.10360000000001</v>
      </c>
      <c r="N60" s="197">
        <f t="shared" si="35"/>
        <v>0</v>
      </c>
      <c r="O60" s="198"/>
      <c r="P60" s="198"/>
      <c r="Q60" s="198"/>
      <c r="R60" s="198"/>
      <c r="S60" s="198"/>
      <c r="T60" s="198"/>
      <c r="U60" s="198"/>
      <c r="V60" s="198"/>
      <c r="W60" s="198"/>
      <c r="X60" s="198"/>
      <c r="Y60" s="198"/>
      <c r="Z60" s="198"/>
      <c r="AA60" s="290">
        <v>2.2599999999999998</v>
      </c>
      <c r="AB60" s="166">
        <f t="shared" si="36"/>
        <v>0</v>
      </c>
      <c r="AC60" s="167">
        <f t="shared" si="37"/>
        <v>0</v>
      </c>
      <c r="AD60" s="102"/>
      <c r="AE60" s="102"/>
      <c r="AF60" s="102"/>
      <c r="AG60" s="102">
        <v>1</v>
      </c>
      <c r="AH60" s="102"/>
      <c r="AI60" s="102"/>
      <c r="AJ60" s="102"/>
      <c r="AK60" s="102"/>
      <c r="AL60" s="102"/>
      <c r="AM60" s="102"/>
      <c r="AN60" s="102"/>
      <c r="AO60" s="102"/>
      <c r="AP60" s="102"/>
      <c r="AQ60" s="102">
        <f>$N60*1</f>
        <v>0</v>
      </c>
      <c r="AR60" s="102"/>
      <c r="AS60" s="102"/>
      <c r="AT60" s="102"/>
      <c r="AU60" s="102">
        <f t="shared" si="38"/>
        <v>0</v>
      </c>
      <c r="AV60" s="102">
        <f t="shared" si="39"/>
        <v>0</v>
      </c>
      <c r="AW60" s="102">
        <f t="shared" si="40"/>
        <v>0</v>
      </c>
      <c r="AX60" s="102">
        <f t="shared" si="41"/>
        <v>0</v>
      </c>
      <c r="AY60" s="102">
        <f t="shared" si="42"/>
        <v>0</v>
      </c>
      <c r="AZ60" s="102">
        <f t="shared" si="43"/>
        <v>0</v>
      </c>
      <c r="BA60" s="102">
        <f t="shared" si="44"/>
        <v>0</v>
      </c>
      <c r="BB60" s="102"/>
      <c r="BC60" s="102">
        <f t="shared" si="8"/>
        <v>0</v>
      </c>
      <c r="BD60" s="102">
        <f t="shared" si="19"/>
        <v>0</v>
      </c>
      <c r="BE60" s="102">
        <f t="shared" si="20"/>
        <v>0</v>
      </c>
      <c r="BF60" s="102">
        <f t="shared" si="21"/>
        <v>0</v>
      </c>
      <c r="BG60" s="102">
        <f t="shared" si="22"/>
        <v>0</v>
      </c>
      <c r="BH60" s="102">
        <f t="shared" si="23"/>
        <v>0</v>
      </c>
      <c r="BI60" s="112"/>
      <c r="BJ60" s="112">
        <f t="shared" si="34"/>
        <v>0</v>
      </c>
      <c r="BK60">
        <v>21000972</v>
      </c>
    </row>
    <row r="61" spans="1:63" ht="13.5" customHeight="1">
      <c r="A61" s="92">
        <v>41063</v>
      </c>
      <c r="B61" s="93" t="s">
        <v>602</v>
      </c>
      <c r="C61" s="100" t="s">
        <v>591</v>
      </c>
      <c r="D61" s="289" t="s">
        <v>110</v>
      </c>
      <c r="E61" s="82">
        <v>1</v>
      </c>
      <c r="F61" s="96"/>
      <c r="G61" s="32"/>
      <c r="H61" s="32"/>
      <c r="I61" s="32"/>
      <c r="J61" s="32"/>
      <c r="K61" s="32"/>
      <c r="L61" s="32">
        <v>1</v>
      </c>
      <c r="M61" s="127">
        <v>96.303600000000003</v>
      </c>
      <c r="N61" s="197">
        <f t="shared" si="35"/>
        <v>0</v>
      </c>
      <c r="O61" s="198"/>
      <c r="P61" s="198"/>
      <c r="Q61" s="198"/>
      <c r="R61" s="198"/>
      <c r="S61" s="198"/>
      <c r="T61" s="198"/>
      <c r="U61" s="198"/>
      <c r="V61" s="198"/>
      <c r="W61" s="198"/>
      <c r="X61" s="198"/>
      <c r="Y61" s="198"/>
      <c r="Z61" s="198"/>
      <c r="AA61" s="290">
        <v>1.96</v>
      </c>
      <c r="AB61" s="166">
        <f t="shared" si="36"/>
        <v>0</v>
      </c>
      <c r="AC61" s="167">
        <f t="shared" si="37"/>
        <v>0</v>
      </c>
      <c r="AD61" s="102"/>
      <c r="AE61" s="102"/>
      <c r="AF61" s="102"/>
      <c r="AG61" s="102"/>
      <c r="AH61" s="102">
        <v>1</v>
      </c>
      <c r="AI61" s="102"/>
      <c r="AJ61" s="102"/>
      <c r="AK61" s="102"/>
      <c r="AL61" s="102"/>
      <c r="AM61" s="102"/>
      <c r="AN61" s="102"/>
      <c r="AO61" s="102"/>
      <c r="AP61" s="102">
        <f>$N61*1</f>
        <v>0</v>
      </c>
      <c r="AQ61" s="102"/>
      <c r="AR61" s="102"/>
      <c r="AS61" s="102"/>
      <c r="AT61" s="102"/>
      <c r="AU61" s="102">
        <f t="shared" si="38"/>
        <v>0</v>
      </c>
      <c r="AV61" s="102">
        <f t="shared" si="39"/>
        <v>0</v>
      </c>
      <c r="AW61" s="102">
        <f t="shared" si="40"/>
        <v>0</v>
      </c>
      <c r="AX61" s="102">
        <f t="shared" si="41"/>
        <v>0</v>
      </c>
      <c r="AY61" s="102">
        <f t="shared" si="42"/>
        <v>0</v>
      </c>
      <c r="AZ61" s="102">
        <f t="shared" si="43"/>
        <v>0</v>
      </c>
      <c r="BA61" s="102">
        <f t="shared" si="44"/>
        <v>0</v>
      </c>
      <c r="BB61" s="102"/>
      <c r="BC61" s="102">
        <f t="shared" si="8"/>
        <v>0</v>
      </c>
      <c r="BD61" s="102">
        <f t="shared" si="19"/>
        <v>0</v>
      </c>
      <c r="BE61" s="102">
        <f t="shared" si="20"/>
        <v>0</v>
      </c>
      <c r="BF61" s="102">
        <f t="shared" si="21"/>
        <v>0</v>
      </c>
      <c r="BG61" s="102">
        <f t="shared" si="22"/>
        <v>0</v>
      </c>
      <c r="BH61" s="102">
        <f t="shared" si="23"/>
        <v>0</v>
      </c>
      <c r="BI61" s="112"/>
      <c r="BJ61" s="112">
        <f t="shared" si="34"/>
        <v>0</v>
      </c>
      <c r="BK61">
        <v>21000973</v>
      </c>
    </row>
    <row r="62" spans="1:63" ht="13.5" customHeight="1">
      <c r="A62" s="286"/>
      <c r="B62" s="287" t="s">
        <v>603</v>
      </c>
      <c r="C62" s="286"/>
      <c r="D62" s="288"/>
      <c r="E62" s="192"/>
      <c r="F62" s="99"/>
      <c r="G62" s="99"/>
      <c r="H62" s="99"/>
      <c r="I62" s="99"/>
      <c r="J62" s="99"/>
      <c r="K62" s="99"/>
      <c r="L62" s="99"/>
      <c r="M62" s="132"/>
      <c r="N62" s="193"/>
      <c r="O62" s="194"/>
      <c r="P62" s="194"/>
      <c r="Q62" s="194"/>
      <c r="R62" s="194"/>
      <c r="S62" s="194"/>
      <c r="T62" s="194"/>
      <c r="U62" s="194"/>
      <c r="V62" s="194"/>
      <c r="W62" s="194"/>
      <c r="X62" s="194"/>
      <c r="Y62" s="194"/>
      <c r="Z62" s="194"/>
      <c r="AA62" s="20"/>
      <c r="AB62" s="20"/>
      <c r="AC62" s="20"/>
      <c r="AD62" s="286"/>
      <c r="AE62" s="286"/>
      <c r="AF62" s="286"/>
      <c r="AG62" s="286"/>
      <c r="AH62" s="286"/>
      <c r="AI62" s="286"/>
      <c r="AJ62" s="286"/>
      <c r="AK62" s="286"/>
      <c r="AL62" s="286"/>
      <c r="AM62" s="286"/>
      <c r="AN62" s="286"/>
      <c r="AO62" s="286"/>
      <c r="AP62" s="286"/>
      <c r="AQ62" s="286"/>
      <c r="AR62" s="286"/>
      <c r="AS62" s="286"/>
      <c r="AT62" s="286"/>
      <c r="AU62" s="286"/>
      <c r="AV62" s="286"/>
      <c r="AW62" s="286"/>
      <c r="AX62" s="286"/>
      <c r="AY62" s="286"/>
      <c r="AZ62" s="286"/>
      <c r="BA62" s="286"/>
      <c r="BB62" s="286"/>
      <c r="BC62" s="286"/>
      <c r="BD62" s="286"/>
      <c r="BE62" s="286"/>
      <c r="BF62" s="286"/>
      <c r="BG62" s="286"/>
      <c r="BH62" s="286"/>
      <c r="BI62" s="112"/>
      <c r="BJ62" s="112">
        <f t="shared" si="34"/>
        <v>0</v>
      </c>
    </row>
    <row r="63" spans="1:63" ht="13.5" customHeight="1">
      <c r="A63" s="92">
        <v>41070</v>
      </c>
      <c r="B63" s="93" t="s">
        <v>604</v>
      </c>
      <c r="C63" s="100" t="s">
        <v>591</v>
      </c>
      <c r="D63" s="289" t="s">
        <v>110</v>
      </c>
      <c r="E63" s="82">
        <v>2</v>
      </c>
      <c r="F63" s="82"/>
      <c r="G63" s="32"/>
      <c r="H63" s="32"/>
      <c r="I63" s="32"/>
      <c r="J63" s="32"/>
      <c r="K63" s="32">
        <v>2</v>
      </c>
      <c r="L63" s="32"/>
      <c r="M63" s="127">
        <v>105.30000000000001</v>
      </c>
      <c r="N63" s="197">
        <f t="shared" ref="N63:N77" si="45">SUM(O63:Z63)</f>
        <v>0</v>
      </c>
      <c r="O63" s="198"/>
      <c r="P63" s="198"/>
      <c r="Q63" s="198"/>
      <c r="R63" s="198"/>
      <c r="S63" s="198"/>
      <c r="T63" s="198"/>
      <c r="U63" s="198"/>
      <c r="V63" s="198"/>
      <c r="W63" s="198"/>
      <c r="X63" s="198"/>
      <c r="Y63" s="198"/>
      <c r="Z63" s="198"/>
      <c r="AA63" s="290">
        <v>1.98</v>
      </c>
      <c r="AB63" s="166">
        <f t="shared" ref="AB63:AB77" si="46">AA64*N63</f>
        <v>0</v>
      </c>
      <c r="AC63" s="167">
        <f t="shared" ref="AC63:AC77" si="47">N63*M63</f>
        <v>0</v>
      </c>
      <c r="AD63" s="102"/>
      <c r="AE63" s="102"/>
      <c r="AF63" s="102"/>
      <c r="AG63" s="102"/>
      <c r="AH63" s="102">
        <v>2</v>
      </c>
      <c r="AI63" s="102"/>
      <c r="AJ63" s="102"/>
      <c r="AK63" s="102"/>
      <c r="AL63" s="102"/>
      <c r="AM63" s="102"/>
      <c r="AN63" s="102"/>
      <c r="AO63" s="102">
        <f>$N63*1</f>
        <v>0</v>
      </c>
      <c r="AP63" s="102"/>
      <c r="AQ63" s="102">
        <f>$N63*1</f>
        <v>0</v>
      </c>
      <c r="AR63" s="102"/>
      <c r="AS63" s="102"/>
      <c r="AT63" s="102"/>
      <c r="AU63" s="102">
        <f t="shared" ref="AU63:AU77" si="48">$N63*F63</f>
        <v>0</v>
      </c>
      <c r="AV63" s="102">
        <f t="shared" ref="AV63:AV77" si="49">$N63*G63</f>
        <v>0</v>
      </c>
      <c r="AW63" s="102">
        <f t="shared" ref="AW63:AW77" si="50">$N63*H63</f>
        <v>0</v>
      </c>
      <c r="AX63" s="102">
        <f t="shared" ref="AX63:AX77" si="51">$N63*I63</f>
        <v>0</v>
      </c>
      <c r="AY63" s="102">
        <f t="shared" ref="AY63:AY77" si="52">$N63*J63</f>
        <v>0</v>
      </c>
      <c r="AZ63" s="102">
        <f t="shared" ref="AZ63:AZ77" si="53">$N63*K63</f>
        <v>0</v>
      </c>
      <c r="BA63" s="102">
        <f t="shared" ref="BA63:BA77" si="54">$N63*L63</f>
        <v>0</v>
      </c>
      <c r="BB63" s="102"/>
      <c r="BC63" s="102">
        <f t="shared" si="8"/>
        <v>0</v>
      </c>
      <c r="BD63" s="102">
        <f t="shared" si="19"/>
        <v>0</v>
      </c>
      <c r="BE63" s="102">
        <f t="shared" si="20"/>
        <v>0</v>
      </c>
      <c r="BF63" s="102">
        <f t="shared" si="21"/>
        <v>0</v>
      </c>
      <c r="BG63" s="102">
        <f t="shared" si="22"/>
        <v>0</v>
      </c>
      <c r="BH63" s="102">
        <f t="shared" si="23"/>
        <v>0</v>
      </c>
      <c r="BI63" s="112"/>
      <c r="BJ63" s="112">
        <f t="shared" si="34"/>
        <v>0</v>
      </c>
      <c r="BK63">
        <v>21000974</v>
      </c>
    </row>
    <row r="64" spans="1:63" ht="13.5" customHeight="1">
      <c r="A64" s="92">
        <v>41071</v>
      </c>
      <c r="B64" s="93" t="s">
        <v>605</v>
      </c>
      <c r="C64" s="100" t="s">
        <v>591</v>
      </c>
      <c r="D64" s="289" t="s">
        <v>110</v>
      </c>
      <c r="E64" s="82">
        <v>2</v>
      </c>
      <c r="F64" s="82"/>
      <c r="G64" s="32"/>
      <c r="H64" s="32"/>
      <c r="I64" s="32"/>
      <c r="J64" s="32"/>
      <c r="K64" s="32">
        <v>2</v>
      </c>
      <c r="L64" s="32"/>
      <c r="M64" s="127">
        <v>110.7</v>
      </c>
      <c r="N64" s="197">
        <f t="shared" si="45"/>
        <v>0</v>
      </c>
      <c r="O64" s="198"/>
      <c r="P64" s="198"/>
      <c r="Q64" s="198"/>
      <c r="R64" s="198"/>
      <c r="S64" s="198"/>
      <c r="T64" s="198"/>
      <c r="U64" s="198"/>
      <c r="V64" s="198"/>
      <c r="W64" s="198"/>
      <c r="X64" s="198"/>
      <c r="Y64" s="198"/>
      <c r="Z64" s="198"/>
      <c r="AA64" s="290">
        <v>2.0699999999999998</v>
      </c>
      <c r="AB64" s="166">
        <f t="shared" si="46"/>
        <v>0</v>
      </c>
      <c r="AC64" s="167">
        <f t="shared" si="47"/>
        <v>0</v>
      </c>
      <c r="AD64" s="102"/>
      <c r="AE64" s="102"/>
      <c r="AF64" s="102"/>
      <c r="AG64" s="102"/>
      <c r="AH64" s="102">
        <v>2</v>
      </c>
      <c r="AI64" s="102"/>
      <c r="AJ64" s="102"/>
      <c r="AK64" s="102"/>
      <c r="AL64" s="102"/>
      <c r="AM64" s="102"/>
      <c r="AN64" s="102"/>
      <c r="AO64" s="102"/>
      <c r="AP64" s="102"/>
      <c r="AQ64" s="102">
        <f>$N64*2</f>
        <v>0</v>
      </c>
      <c r="AR64" s="102"/>
      <c r="AS64" s="102"/>
      <c r="AT64" s="102"/>
      <c r="AU64" s="102">
        <f t="shared" si="48"/>
        <v>0</v>
      </c>
      <c r="AV64" s="102">
        <f t="shared" si="49"/>
        <v>0</v>
      </c>
      <c r="AW64" s="102">
        <f t="shared" si="50"/>
        <v>0</v>
      </c>
      <c r="AX64" s="102">
        <f t="shared" si="51"/>
        <v>0</v>
      </c>
      <c r="AY64" s="102">
        <f t="shared" si="52"/>
        <v>0</v>
      </c>
      <c r="AZ64" s="102">
        <f t="shared" si="53"/>
        <v>0</v>
      </c>
      <c r="BA64" s="102">
        <f t="shared" si="54"/>
        <v>0</v>
      </c>
      <c r="BB64" s="102"/>
      <c r="BC64" s="102">
        <f t="shared" si="8"/>
        <v>0</v>
      </c>
      <c r="BD64" s="102">
        <f t="shared" si="19"/>
        <v>0</v>
      </c>
      <c r="BE64" s="102">
        <f t="shared" si="20"/>
        <v>0</v>
      </c>
      <c r="BF64" s="102">
        <f t="shared" si="21"/>
        <v>0</v>
      </c>
      <c r="BG64" s="102">
        <f t="shared" si="22"/>
        <v>0</v>
      </c>
      <c r="BH64" s="102">
        <f t="shared" si="23"/>
        <v>0</v>
      </c>
      <c r="BI64" s="112"/>
      <c r="BJ64" s="112">
        <f t="shared" si="34"/>
        <v>0</v>
      </c>
      <c r="BK64">
        <v>21000975</v>
      </c>
    </row>
    <row r="65" spans="1:63" ht="13.5" customHeight="1">
      <c r="A65" s="92">
        <v>41072</v>
      </c>
      <c r="B65" s="93" t="s">
        <v>606</v>
      </c>
      <c r="C65" s="100" t="s">
        <v>47</v>
      </c>
      <c r="D65" s="289" t="s">
        <v>110</v>
      </c>
      <c r="E65" s="82">
        <v>2</v>
      </c>
      <c r="F65" s="82"/>
      <c r="G65" s="32"/>
      <c r="H65" s="32"/>
      <c r="I65" s="32"/>
      <c r="J65" s="32"/>
      <c r="K65" s="32">
        <v>2</v>
      </c>
      <c r="L65" s="32"/>
      <c r="M65" s="127">
        <v>121.50000000000001</v>
      </c>
      <c r="N65" s="197">
        <f t="shared" si="45"/>
        <v>0</v>
      </c>
      <c r="O65" s="198"/>
      <c r="P65" s="198"/>
      <c r="Q65" s="198"/>
      <c r="R65" s="198"/>
      <c r="S65" s="198"/>
      <c r="T65" s="198"/>
      <c r="U65" s="198"/>
      <c r="V65" s="198"/>
      <c r="W65" s="198"/>
      <c r="X65" s="198"/>
      <c r="Y65" s="198"/>
      <c r="Z65" s="198"/>
      <c r="AA65" s="290">
        <v>2.5499999999999998</v>
      </c>
      <c r="AB65" s="166">
        <f t="shared" si="46"/>
        <v>0</v>
      </c>
      <c r="AC65" s="167">
        <f t="shared" si="47"/>
        <v>0</v>
      </c>
      <c r="AD65" s="102"/>
      <c r="AE65" s="102"/>
      <c r="AF65" s="102"/>
      <c r="AG65" s="102"/>
      <c r="AH65" s="102"/>
      <c r="AI65" s="102">
        <v>2</v>
      </c>
      <c r="AJ65" s="102"/>
      <c r="AK65" s="102"/>
      <c r="AL65" s="102"/>
      <c r="AM65" s="102"/>
      <c r="AN65" s="102"/>
      <c r="AO65" s="102"/>
      <c r="AP65" s="102"/>
      <c r="AQ65" s="102">
        <f>$N65*2</f>
        <v>0</v>
      </c>
      <c r="AR65" s="102"/>
      <c r="AS65" s="102"/>
      <c r="AT65" s="102"/>
      <c r="AU65" s="102">
        <f t="shared" si="48"/>
        <v>0</v>
      </c>
      <c r="AV65" s="102">
        <f t="shared" si="49"/>
        <v>0</v>
      </c>
      <c r="AW65" s="102">
        <f t="shared" si="50"/>
        <v>0</v>
      </c>
      <c r="AX65" s="102">
        <f t="shared" si="51"/>
        <v>0</v>
      </c>
      <c r="AY65" s="102">
        <f t="shared" si="52"/>
        <v>0</v>
      </c>
      <c r="AZ65" s="102">
        <f t="shared" si="53"/>
        <v>0</v>
      </c>
      <c r="BA65" s="102">
        <f t="shared" si="54"/>
        <v>0</v>
      </c>
      <c r="BB65" s="102"/>
      <c r="BC65" s="102">
        <f t="shared" si="8"/>
        <v>0</v>
      </c>
      <c r="BD65" s="102">
        <f t="shared" si="19"/>
        <v>0</v>
      </c>
      <c r="BE65" s="102">
        <f t="shared" si="20"/>
        <v>0</v>
      </c>
      <c r="BF65" s="102">
        <f t="shared" si="21"/>
        <v>0</v>
      </c>
      <c r="BG65" s="102">
        <f t="shared" si="22"/>
        <v>0</v>
      </c>
      <c r="BH65" s="102">
        <f t="shared" si="23"/>
        <v>0</v>
      </c>
      <c r="BI65" s="112"/>
      <c r="BJ65" s="112">
        <f t="shared" si="34"/>
        <v>0</v>
      </c>
      <c r="BK65">
        <v>21000976</v>
      </c>
    </row>
    <row r="66" spans="1:63" ht="13.5" customHeight="1">
      <c r="A66" s="92">
        <v>41073</v>
      </c>
      <c r="B66" s="93" t="s">
        <v>607</v>
      </c>
      <c r="C66" s="100" t="s">
        <v>591</v>
      </c>
      <c r="D66" s="289" t="s">
        <v>110</v>
      </c>
      <c r="E66" s="82">
        <v>2</v>
      </c>
      <c r="F66" s="82"/>
      <c r="G66" s="32"/>
      <c r="H66" s="32"/>
      <c r="I66" s="32"/>
      <c r="J66" s="32"/>
      <c r="K66" s="32">
        <v>2</v>
      </c>
      <c r="L66" s="32"/>
      <c r="M66" s="127">
        <v>109.8036</v>
      </c>
      <c r="N66" s="197">
        <f t="shared" si="45"/>
        <v>0</v>
      </c>
      <c r="O66" s="198"/>
      <c r="P66" s="198"/>
      <c r="Q66" s="198"/>
      <c r="R66" s="198"/>
      <c r="S66" s="198"/>
      <c r="T66" s="198"/>
      <c r="U66" s="198"/>
      <c r="V66" s="198"/>
      <c r="W66" s="198"/>
      <c r="X66" s="198"/>
      <c r="Y66" s="198"/>
      <c r="Z66" s="198"/>
      <c r="AA66" s="290">
        <v>2.06</v>
      </c>
      <c r="AB66" s="166">
        <f t="shared" si="46"/>
        <v>0</v>
      </c>
      <c r="AC66" s="167">
        <f t="shared" si="47"/>
        <v>0</v>
      </c>
      <c r="AD66" s="102"/>
      <c r="AE66" s="102"/>
      <c r="AF66" s="102"/>
      <c r="AG66" s="102"/>
      <c r="AH66" s="102">
        <v>2</v>
      </c>
      <c r="AI66" s="102"/>
      <c r="AJ66" s="102"/>
      <c r="AK66" s="102"/>
      <c r="AL66" s="102"/>
      <c r="AM66" s="102"/>
      <c r="AN66" s="102"/>
      <c r="AO66" s="102"/>
      <c r="AP66" s="102"/>
      <c r="AQ66" s="102">
        <f>$N66*2</f>
        <v>0</v>
      </c>
      <c r="AR66" s="102"/>
      <c r="AS66" s="102"/>
      <c r="AT66" s="102"/>
      <c r="AU66" s="102">
        <f t="shared" si="48"/>
        <v>0</v>
      </c>
      <c r="AV66" s="102">
        <f t="shared" si="49"/>
        <v>0</v>
      </c>
      <c r="AW66" s="102">
        <f t="shared" si="50"/>
        <v>0</v>
      </c>
      <c r="AX66" s="102">
        <f t="shared" si="51"/>
        <v>0</v>
      </c>
      <c r="AY66" s="102">
        <f t="shared" si="52"/>
        <v>0</v>
      </c>
      <c r="AZ66" s="102">
        <f t="shared" si="53"/>
        <v>0</v>
      </c>
      <c r="BA66" s="102">
        <f t="shared" si="54"/>
        <v>0</v>
      </c>
      <c r="BB66" s="102"/>
      <c r="BC66" s="102">
        <f t="shared" si="8"/>
        <v>0</v>
      </c>
      <c r="BD66" s="102">
        <f t="shared" si="19"/>
        <v>0</v>
      </c>
      <c r="BE66" s="102">
        <f t="shared" si="20"/>
        <v>0</v>
      </c>
      <c r="BF66" s="102">
        <f t="shared" si="21"/>
        <v>0</v>
      </c>
      <c r="BG66" s="102">
        <f t="shared" si="22"/>
        <v>0</v>
      </c>
      <c r="BH66" s="102">
        <f t="shared" si="23"/>
        <v>0</v>
      </c>
      <c r="BI66" s="112"/>
      <c r="BJ66" s="112">
        <f t="shared" si="34"/>
        <v>0</v>
      </c>
      <c r="BK66">
        <v>21000977</v>
      </c>
    </row>
    <row r="67" spans="1:63" ht="13.5" customHeight="1">
      <c r="A67" s="92">
        <v>41074</v>
      </c>
      <c r="B67" s="93" t="s">
        <v>608</v>
      </c>
      <c r="C67" s="100" t="s">
        <v>591</v>
      </c>
      <c r="D67" s="289" t="s">
        <v>110</v>
      </c>
      <c r="E67" s="82">
        <v>2</v>
      </c>
      <c r="F67" s="82"/>
      <c r="G67" s="32"/>
      <c r="H67" s="32"/>
      <c r="I67" s="32"/>
      <c r="J67" s="32"/>
      <c r="K67" s="32">
        <v>2</v>
      </c>
      <c r="L67" s="32"/>
      <c r="M67" s="127">
        <v>120.60360000000001</v>
      </c>
      <c r="N67" s="197">
        <f t="shared" si="45"/>
        <v>0</v>
      </c>
      <c r="O67" s="198"/>
      <c r="P67" s="198"/>
      <c r="Q67" s="198"/>
      <c r="R67" s="198"/>
      <c r="S67" s="198"/>
      <c r="T67" s="198"/>
      <c r="U67" s="198"/>
      <c r="V67" s="198"/>
      <c r="W67" s="198"/>
      <c r="X67" s="198"/>
      <c r="Y67" s="198"/>
      <c r="Z67" s="198"/>
      <c r="AA67" s="290">
        <v>2.2799999999999998</v>
      </c>
      <c r="AB67" s="166">
        <f t="shared" si="46"/>
        <v>0</v>
      </c>
      <c r="AC67" s="167">
        <f t="shared" si="47"/>
        <v>0</v>
      </c>
      <c r="AD67" s="102"/>
      <c r="AE67" s="102"/>
      <c r="AF67" s="102"/>
      <c r="AG67" s="102"/>
      <c r="AH67" s="102">
        <v>2</v>
      </c>
      <c r="AI67" s="102"/>
      <c r="AJ67" s="102"/>
      <c r="AK67" s="102"/>
      <c r="AL67" s="102"/>
      <c r="AM67" s="102"/>
      <c r="AN67" s="102"/>
      <c r="AO67" s="102"/>
      <c r="AP67" s="102">
        <f>$N67*1</f>
        <v>0</v>
      </c>
      <c r="AQ67" s="102">
        <f>$N67*1</f>
        <v>0</v>
      </c>
      <c r="AR67" s="102"/>
      <c r="AS67" s="102"/>
      <c r="AT67" s="102"/>
      <c r="AU67" s="102">
        <f t="shared" si="48"/>
        <v>0</v>
      </c>
      <c r="AV67" s="102">
        <f t="shared" si="49"/>
        <v>0</v>
      </c>
      <c r="AW67" s="102">
        <f t="shared" si="50"/>
        <v>0</v>
      </c>
      <c r="AX67" s="102">
        <f t="shared" si="51"/>
        <v>0</v>
      </c>
      <c r="AY67" s="102">
        <f t="shared" si="52"/>
        <v>0</v>
      </c>
      <c r="AZ67" s="102">
        <f t="shared" si="53"/>
        <v>0</v>
      </c>
      <c r="BA67" s="102">
        <f t="shared" si="54"/>
        <v>0</v>
      </c>
      <c r="BB67" s="102"/>
      <c r="BC67" s="102">
        <f t="shared" si="8"/>
        <v>0</v>
      </c>
      <c r="BD67" s="102">
        <f t="shared" si="19"/>
        <v>0</v>
      </c>
      <c r="BE67" s="102">
        <f t="shared" si="20"/>
        <v>0</v>
      </c>
      <c r="BF67" s="102">
        <f t="shared" si="21"/>
        <v>0</v>
      </c>
      <c r="BG67" s="102">
        <f t="shared" si="22"/>
        <v>0</v>
      </c>
      <c r="BH67" s="102">
        <f t="shared" si="23"/>
        <v>0</v>
      </c>
      <c r="BI67" s="112"/>
      <c r="BJ67" s="112">
        <f t="shared" si="34"/>
        <v>0</v>
      </c>
      <c r="BK67">
        <v>21000978</v>
      </c>
    </row>
    <row r="68" spans="1:63" ht="13.5" customHeight="1">
      <c r="A68" s="565">
        <v>42075</v>
      </c>
      <c r="B68" s="566" t="s">
        <v>609</v>
      </c>
      <c r="C68" s="100" t="s">
        <v>47</v>
      </c>
      <c r="D68" s="289" t="s">
        <v>110</v>
      </c>
      <c r="E68" s="82">
        <v>2</v>
      </c>
      <c r="F68" s="82"/>
      <c r="G68" s="32"/>
      <c r="H68" s="32"/>
      <c r="I68" s="32"/>
      <c r="J68" s="32"/>
      <c r="K68" s="32">
        <v>2</v>
      </c>
      <c r="L68" s="32"/>
      <c r="M68" s="127">
        <v>139.05000000000001</v>
      </c>
      <c r="N68" s="197">
        <f t="shared" si="45"/>
        <v>0</v>
      </c>
      <c r="O68" s="198"/>
      <c r="P68" s="198"/>
      <c r="Q68" s="198"/>
      <c r="R68" s="198"/>
      <c r="S68" s="198"/>
      <c r="T68" s="198"/>
      <c r="U68" s="198"/>
      <c r="V68" s="198"/>
      <c r="W68" s="198"/>
      <c r="X68" s="198"/>
      <c r="Y68" s="198"/>
      <c r="Z68" s="198"/>
      <c r="AA68" s="290">
        <v>3.17</v>
      </c>
      <c r="AB68" s="166">
        <f t="shared" si="46"/>
        <v>0</v>
      </c>
      <c r="AC68" s="167">
        <f t="shared" si="47"/>
        <v>0</v>
      </c>
      <c r="AD68" s="102"/>
      <c r="AE68" s="102"/>
      <c r="AF68" s="102"/>
      <c r="AG68" s="102"/>
      <c r="AH68" s="102"/>
      <c r="AI68" s="102">
        <v>2</v>
      </c>
      <c r="AJ68" s="102"/>
      <c r="AK68" s="102"/>
      <c r="AL68" s="102"/>
      <c r="AM68" s="102">
        <f>$N68*1</f>
        <v>0</v>
      </c>
      <c r="AN68" s="102"/>
      <c r="AO68" s="102">
        <f>$N68*1</f>
        <v>0</v>
      </c>
      <c r="AP68" s="102"/>
      <c r="AQ68" s="102"/>
      <c r="AR68" s="102"/>
      <c r="AS68" s="102"/>
      <c r="AT68" s="102"/>
      <c r="AU68" s="102">
        <f t="shared" si="48"/>
        <v>0</v>
      </c>
      <c r="AV68" s="102">
        <f t="shared" si="49"/>
        <v>0</v>
      </c>
      <c r="AW68" s="102">
        <f t="shared" si="50"/>
        <v>0</v>
      </c>
      <c r="AX68" s="102">
        <f t="shared" si="51"/>
        <v>0</v>
      </c>
      <c r="AY68" s="102">
        <f t="shared" si="52"/>
        <v>0</v>
      </c>
      <c r="AZ68" s="102">
        <f t="shared" si="53"/>
        <v>0</v>
      </c>
      <c r="BA68" s="102">
        <f t="shared" si="54"/>
        <v>0</v>
      </c>
      <c r="BB68" s="102"/>
      <c r="BC68" s="102">
        <f t="shared" si="8"/>
        <v>0</v>
      </c>
      <c r="BD68" s="102">
        <f t="shared" si="19"/>
        <v>0</v>
      </c>
      <c r="BE68" s="102">
        <f t="shared" si="20"/>
        <v>0</v>
      </c>
      <c r="BF68" s="102">
        <f t="shared" si="21"/>
        <v>0</v>
      </c>
      <c r="BG68" s="102">
        <f t="shared" si="22"/>
        <v>0</v>
      </c>
      <c r="BH68" s="102">
        <f t="shared" si="23"/>
        <v>0</v>
      </c>
      <c r="BI68" s="112"/>
      <c r="BJ68" s="112">
        <f t="shared" si="34"/>
        <v>0</v>
      </c>
      <c r="BK68">
        <v>21000979</v>
      </c>
    </row>
    <row r="69" spans="1:63" ht="13.5" customHeight="1">
      <c r="A69" s="92">
        <v>41076</v>
      </c>
      <c r="B69" s="93" t="s">
        <v>610</v>
      </c>
      <c r="C69" s="100" t="s">
        <v>292</v>
      </c>
      <c r="D69" s="289" t="s">
        <v>110</v>
      </c>
      <c r="E69" s="82">
        <v>2</v>
      </c>
      <c r="F69" s="82"/>
      <c r="G69" s="32"/>
      <c r="H69" s="32"/>
      <c r="I69" s="32"/>
      <c r="J69" s="32"/>
      <c r="K69" s="32">
        <v>2</v>
      </c>
      <c r="L69" s="32"/>
      <c r="M69" s="127">
        <v>110.7</v>
      </c>
      <c r="N69" s="197">
        <f t="shared" si="45"/>
        <v>0</v>
      </c>
      <c r="O69" s="198"/>
      <c r="P69" s="198"/>
      <c r="Q69" s="198"/>
      <c r="R69" s="198"/>
      <c r="S69" s="198"/>
      <c r="T69" s="198"/>
      <c r="U69" s="198"/>
      <c r="V69" s="198"/>
      <c r="W69" s="198"/>
      <c r="X69" s="198"/>
      <c r="Y69" s="198"/>
      <c r="Z69" s="198"/>
      <c r="AA69" s="290">
        <v>2.0699999999999998</v>
      </c>
      <c r="AB69" s="166">
        <f t="shared" si="46"/>
        <v>0</v>
      </c>
      <c r="AC69" s="167">
        <f t="shared" si="47"/>
        <v>0</v>
      </c>
      <c r="AD69" s="102"/>
      <c r="AE69" s="102"/>
      <c r="AF69" s="102"/>
      <c r="AG69" s="102">
        <v>2</v>
      </c>
      <c r="AH69" s="102"/>
      <c r="AI69" s="102"/>
      <c r="AJ69" s="102"/>
      <c r="AK69" s="102"/>
      <c r="AL69" s="102"/>
      <c r="AM69" s="102"/>
      <c r="AN69" s="102"/>
      <c r="AO69" s="102">
        <f>$N69*1</f>
        <v>0</v>
      </c>
      <c r="AP69" s="102"/>
      <c r="AQ69" s="102">
        <f>$N69*1</f>
        <v>0</v>
      </c>
      <c r="AR69" s="102"/>
      <c r="AS69" s="102"/>
      <c r="AT69" s="102"/>
      <c r="AU69" s="102">
        <f t="shared" si="48"/>
        <v>0</v>
      </c>
      <c r="AV69" s="102">
        <f t="shared" si="49"/>
        <v>0</v>
      </c>
      <c r="AW69" s="102">
        <f t="shared" si="50"/>
        <v>0</v>
      </c>
      <c r="AX69" s="102">
        <f t="shared" si="51"/>
        <v>0</v>
      </c>
      <c r="AY69" s="102">
        <f t="shared" si="52"/>
        <v>0</v>
      </c>
      <c r="AZ69" s="102">
        <f t="shared" si="53"/>
        <v>0</v>
      </c>
      <c r="BA69" s="102">
        <f t="shared" si="54"/>
        <v>0</v>
      </c>
      <c r="BB69" s="102"/>
      <c r="BC69" s="102">
        <f t="shared" si="8"/>
        <v>0</v>
      </c>
      <c r="BD69" s="102">
        <f t="shared" si="19"/>
        <v>0</v>
      </c>
      <c r="BE69" s="102">
        <f t="shared" si="20"/>
        <v>0</v>
      </c>
      <c r="BF69" s="102">
        <f t="shared" si="21"/>
        <v>0</v>
      </c>
      <c r="BG69" s="102">
        <f t="shared" si="22"/>
        <v>0</v>
      </c>
      <c r="BH69" s="102">
        <f t="shared" si="23"/>
        <v>0</v>
      </c>
      <c r="BI69" s="112"/>
      <c r="BJ69" s="112">
        <f t="shared" ref="BJ69:BJ100" si="55">BI69*N69</f>
        <v>0</v>
      </c>
      <c r="BK69">
        <v>21000980</v>
      </c>
    </row>
    <row r="70" spans="1:63" ht="13.5" customHeight="1">
      <c r="A70" s="92">
        <v>41077</v>
      </c>
      <c r="B70" s="93" t="s">
        <v>611</v>
      </c>
      <c r="C70" s="100" t="s">
        <v>47</v>
      </c>
      <c r="D70" s="289" t="s">
        <v>110</v>
      </c>
      <c r="E70" s="82">
        <v>2</v>
      </c>
      <c r="F70" s="82"/>
      <c r="G70" s="32"/>
      <c r="H70" s="32"/>
      <c r="I70" s="32"/>
      <c r="J70" s="32"/>
      <c r="K70" s="32">
        <v>2</v>
      </c>
      <c r="L70" s="32"/>
      <c r="M70" s="127">
        <v>113.4</v>
      </c>
      <c r="N70" s="197">
        <f t="shared" si="45"/>
        <v>0</v>
      </c>
      <c r="O70" s="198"/>
      <c r="P70" s="198"/>
      <c r="Q70" s="198"/>
      <c r="R70" s="198"/>
      <c r="S70" s="198"/>
      <c r="T70" s="198"/>
      <c r="U70" s="198"/>
      <c r="V70" s="198"/>
      <c r="W70" s="198"/>
      <c r="X70" s="198"/>
      <c r="Y70" s="198"/>
      <c r="Z70" s="198"/>
      <c r="AA70" s="290">
        <v>2.1</v>
      </c>
      <c r="AB70" s="166">
        <f t="shared" si="46"/>
        <v>0</v>
      </c>
      <c r="AC70" s="167">
        <f t="shared" si="47"/>
        <v>0</v>
      </c>
      <c r="AD70" s="102"/>
      <c r="AE70" s="102"/>
      <c r="AF70" s="102"/>
      <c r="AG70" s="102"/>
      <c r="AH70" s="102"/>
      <c r="AI70" s="102">
        <v>2</v>
      </c>
      <c r="AJ70" s="102"/>
      <c r="AK70" s="102"/>
      <c r="AL70" s="102"/>
      <c r="AM70" s="102"/>
      <c r="AN70" s="102"/>
      <c r="AO70" s="102"/>
      <c r="AP70" s="102"/>
      <c r="AQ70" s="102">
        <f>$N70*2</f>
        <v>0</v>
      </c>
      <c r="AR70" s="102"/>
      <c r="AS70" s="102"/>
      <c r="AT70" s="102"/>
      <c r="AU70" s="102">
        <f t="shared" si="48"/>
        <v>0</v>
      </c>
      <c r="AV70" s="102">
        <f t="shared" si="49"/>
        <v>0</v>
      </c>
      <c r="AW70" s="102">
        <f t="shared" si="50"/>
        <v>0</v>
      </c>
      <c r="AX70" s="102">
        <f t="shared" si="51"/>
        <v>0</v>
      </c>
      <c r="AY70" s="102">
        <f t="shared" si="52"/>
        <v>0</v>
      </c>
      <c r="AZ70" s="102">
        <f t="shared" si="53"/>
        <v>0</v>
      </c>
      <c r="BA70" s="102">
        <f t="shared" si="54"/>
        <v>0</v>
      </c>
      <c r="BB70" s="102"/>
      <c r="BC70" s="102">
        <f t="shared" si="8"/>
        <v>0</v>
      </c>
      <c r="BD70" s="102">
        <f t="shared" si="19"/>
        <v>0</v>
      </c>
      <c r="BE70" s="102">
        <f t="shared" si="20"/>
        <v>0</v>
      </c>
      <c r="BF70" s="102">
        <f t="shared" si="21"/>
        <v>0</v>
      </c>
      <c r="BG70" s="102">
        <f t="shared" si="22"/>
        <v>0</v>
      </c>
      <c r="BH70" s="102">
        <f t="shared" si="23"/>
        <v>0</v>
      </c>
      <c r="BI70" s="112"/>
      <c r="BJ70" s="112">
        <f t="shared" si="55"/>
        <v>0</v>
      </c>
      <c r="BK70">
        <v>21000981</v>
      </c>
    </row>
    <row r="71" spans="1:63" ht="13.5" customHeight="1">
      <c r="A71" s="92">
        <v>41078</v>
      </c>
      <c r="B71" s="93" t="s">
        <v>612</v>
      </c>
      <c r="C71" s="100" t="s">
        <v>47</v>
      </c>
      <c r="D71" s="289" t="s">
        <v>110</v>
      </c>
      <c r="E71" s="82">
        <v>1</v>
      </c>
      <c r="F71" s="82"/>
      <c r="G71" s="32"/>
      <c r="H71" s="32"/>
      <c r="I71" s="32"/>
      <c r="J71" s="32"/>
      <c r="K71" s="32"/>
      <c r="L71" s="32">
        <v>1</v>
      </c>
      <c r="M71" s="127">
        <v>135</v>
      </c>
      <c r="N71" s="197">
        <f t="shared" si="45"/>
        <v>0</v>
      </c>
      <c r="O71" s="198"/>
      <c r="P71" s="198"/>
      <c r="Q71" s="198"/>
      <c r="R71" s="198"/>
      <c r="S71" s="198"/>
      <c r="T71" s="198"/>
      <c r="U71" s="198"/>
      <c r="V71" s="198"/>
      <c r="W71" s="198"/>
      <c r="X71" s="198"/>
      <c r="Y71" s="198"/>
      <c r="Z71" s="198"/>
      <c r="AA71" s="290">
        <v>2.82</v>
      </c>
      <c r="AB71" s="166">
        <f t="shared" si="46"/>
        <v>0</v>
      </c>
      <c r="AC71" s="167">
        <f t="shared" si="47"/>
        <v>0</v>
      </c>
      <c r="AD71" s="102"/>
      <c r="AE71" s="102"/>
      <c r="AF71" s="102"/>
      <c r="AG71" s="102"/>
      <c r="AH71" s="102"/>
      <c r="AI71" s="102">
        <v>1</v>
      </c>
      <c r="AJ71" s="102"/>
      <c r="AK71" s="102"/>
      <c r="AL71" s="102"/>
      <c r="AM71" s="102"/>
      <c r="AN71" s="102"/>
      <c r="AO71" s="102">
        <f>$N71*1</f>
        <v>0</v>
      </c>
      <c r="AP71" s="102"/>
      <c r="AQ71" s="102"/>
      <c r="AR71" s="102"/>
      <c r="AS71" s="102"/>
      <c r="AT71" s="102"/>
      <c r="AU71" s="102">
        <f t="shared" si="48"/>
        <v>0</v>
      </c>
      <c r="AV71" s="102">
        <f t="shared" si="49"/>
        <v>0</v>
      </c>
      <c r="AW71" s="102">
        <f t="shared" si="50"/>
        <v>0</v>
      </c>
      <c r="AX71" s="102">
        <f t="shared" si="51"/>
        <v>0</v>
      </c>
      <c r="AY71" s="102">
        <f t="shared" si="52"/>
        <v>0</v>
      </c>
      <c r="AZ71" s="102">
        <f t="shared" si="53"/>
        <v>0</v>
      </c>
      <c r="BA71" s="102">
        <f t="shared" si="54"/>
        <v>0</v>
      </c>
      <c r="BB71" s="102"/>
      <c r="BC71" s="102">
        <f t="shared" ref="BC71:BC91" si="56">$N71*AD71</f>
        <v>0</v>
      </c>
      <c r="BD71" s="102">
        <f t="shared" si="19"/>
        <v>0</v>
      </c>
      <c r="BE71" s="102">
        <f t="shared" si="20"/>
        <v>0</v>
      </c>
      <c r="BF71" s="102">
        <f t="shared" si="21"/>
        <v>0</v>
      </c>
      <c r="BG71" s="102">
        <f t="shared" si="22"/>
        <v>0</v>
      </c>
      <c r="BH71" s="102">
        <f t="shared" si="23"/>
        <v>0</v>
      </c>
      <c r="BI71" s="112"/>
      <c r="BJ71" s="112">
        <f t="shared" si="55"/>
        <v>0</v>
      </c>
      <c r="BK71">
        <v>21000982</v>
      </c>
    </row>
    <row r="72" spans="1:63" ht="13.5" customHeight="1">
      <c r="A72" s="92">
        <v>41079</v>
      </c>
      <c r="B72" s="93" t="s">
        <v>613</v>
      </c>
      <c r="C72" s="100" t="s">
        <v>47</v>
      </c>
      <c r="D72" s="289" t="s">
        <v>110</v>
      </c>
      <c r="E72" s="82">
        <v>1</v>
      </c>
      <c r="F72" s="82"/>
      <c r="G72" s="32"/>
      <c r="H72" s="32"/>
      <c r="I72" s="32"/>
      <c r="J72" s="32"/>
      <c r="K72" s="32"/>
      <c r="L72" s="32">
        <v>1</v>
      </c>
      <c r="M72" s="127">
        <v>118.80000000000001</v>
      </c>
      <c r="N72" s="197">
        <f t="shared" si="45"/>
        <v>0</v>
      </c>
      <c r="O72" s="198"/>
      <c r="P72" s="198"/>
      <c r="Q72" s="198"/>
      <c r="R72" s="198"/>
      <c r="S72" s="198"/>
      <c r="T72" s="198"/>
      <c r="U72" s="198"/>
      <c r="V72" s="198"/>
      <c r="W72" s="198"/>
      <c r="X72" s="198"/>
      <c r="Y72" s="198"/>
      <c r="Z72" s="198"/>
      <c r="AA72" s="290">
        <v>2.4</v>
      </c>
      <c r="AB72" s="166">
        <f t="shared" si="46"/>
        <v>0</v>
      </c>
      <c r="AC72" s="167">
        <f t="shared" si="47"/>
        <v>0</v>
      </c>
      <c r="AD72" s="102"/>
      <c r="AE72" s="102"/>
      <c r="AF72" s="102"/>
      <c r="AG72" s="102"/>
      <c r="AH72" s="102"/>
      <c r="AI72" s="102">
        <v>1</v>
      </c>
      <c r="AJ72" s="102"/>
      <c r="AK72" s="102"/>
      <c r="AL72" s="102"/>
      <c r="AM72" s="102"/>
      <c r="AN72" s="102"/>
      <c r="AO72" s="102">
        <f>$N72*1</f>
        <v>0</v>
      </c>
      <c r="AP72" s="102"/>
      <c r="AQ72" s="102"/>
      <c r="AR72" s="102"/>
      <c r="AS72" s="102"/>
      <c r="AT72" s="102"/>
      <c r="AU72" s="102">
        <f t="shared" si="48"/>
        <v>0</v>
      </c>
      <c r="AV72" s="102">
        <f t="shared" si="49"/>
        <v>0</v>
      </c>
      <c r="AW72" s="102">
        <f t="shared" si="50"/>
        <v>0</v>
      </c>
      <c r="AX72" s="102">
        <f t="shared" si="51"/>
        <v>0</v>
      </c>
      <c r="AY72" s="102">
        <f t="shared" si="52"/>
        <v>0</v>
      </c>
      <c r="AZ72" s="102">
        <f t="shared" si="53"/>
        <v>0</v>
      </c>
      <c r="BA72" s="102">
        <f t="shared" si="54"/>
        <v>0</v>
      </c>
      <c r="BB72" s="102"/>
      <c r="BC72" s="102">
        <f t="shared" si="56"/>
        <v>0</v>
      </c>
      <c r="BD72" s="102">
        <f t="shared" si="19"/>
        <v>0</v>
      </c>
      <c r="BE72" s="102">
        <f t="shared" si="20"/>
        <v>0</v>
      </c>
      <c r="BF72" s="102">
        <f t="shared" si="21"/>
        <v>0</v>
      </c>
      <c r="BG72" s="102">
        <f t="shared" si="22"/>
        <v>0</v>
      </c>
      <c r="BH72" s="102">
        <f t="shared" si="23"/>
        <v>0</v>
      </c>
      <c r="BI72" s="112"/>
      <c r="BJ72" s="112">
        <f t="shared" si="55"/>
        <v>0</v>
      </c>
      <c r="BK72">
        <v>21000983</v>
      </c>
    </row>
    <row r="73" spans="1:63" ht="13.5" customHeight="1">
      <c r="A73" s="92">
        <v>41080</v>
      </c>
      <c r="B73" s="93" t="s">
        <v>614</v>
      </c>
      <c r="C73" s="100" t="s">
        <v>47</v>
      </c>
      <c r="D73" s="289" t="s">
        <v>110</v>
      </c>
      <c r="E73" s="82">
        <v>1</v>
      </c>
      <c r="F73" s="82"/>
      <c r="G73" s="32"/>
      <c r="H73" s="32"/>
      <c r="I73" s="32"/>
      <c r="J73" s="32"/>
      <c r="K73" s="32"/>
      <c r="L73" s="32">
        <v>1</v>
      </c>
      <c r="M73" s="127">
        <v>117.90360000000001</v>
      </c>
      <c r="N73" s="197">
        <f t="shared" si="45"/>
        <v>0</v>
      </c>
      <c r="O73" s="198"/>
      <c r="P73" s="198"/>
      <c r="Q73" s="198"/>
      <c r="R73" s="198"/>
      <c r="S73" s="198"/>
      <c r="T73" s="198"/>
      <c r="U73" s="198"/>
      <c r="V73" s="198"/>
      <c r="W73" s="198"/>
      <c r="X73" s="198"/>
      <c r="Y73" s="198"/>
      <c r="Z73" s="198"/>
      <c r="AA73" s="290">
        <v>2.4700000000000002</v>
      </c>
      <c r="AB73" s="166">
        <f t="shared" si="46"/>
        <v>0</v>
      </c>
      <c r="AC73" s="167">
        <f t="shared" si="47"/>
        <v>0</v>
      </c>
      <c r="AD73" s="102"/>
      <c r="AE73" s="102"/>
      <c r="AF73" s="102"/>
      <c r="AG73" s="102"/>
      <c r="AH73" s="102"/>
      <c r="AI73" s="102">
        <v>1</v>
      </c>
      <c r="AJ73" s="102"/>
      <c r="AK73" s="102"/>
      <c r="AL73" s="102"/>
      <c r="AM73" s="102"/>
      <c r="AN73" s="102"/>
      <c r="AO73" s="102"/>
      <c r="AP73" s="102"/>
      <c r="AQ73" s="102">
        <f>$N73*1</f>
        <v>0</v>
      </c>
      <c r="AR73" s="102"/>
      <c r="AS73" s="102"/>
      <c r="AT73" s="102"/>
      <c r="AU73" s="102">
        <f t="shared" si="48"/>
        <v>0</v>
      </c>
      <c r="AV73" s="102">
        <f t="shared" si="49"/>
        <v>0</v>
      </c>
      <c r="AW73" s="102">
        <f t="shared" si="50"/>
        <v>0</v>
      </c>
      <c r="AX73" s="102">
        <f t="shared" si="51"/>
        <v>0</v>
      </c>
      <c r="AY73" s="102">
        <f t="shared" si="52"/>
        <v>0</v>
      </c>
      <c r="AZ73" s="102">
        <f t="shared" si="53"/>
        <v>0</v>
      </c>
      <c r="BA73" s="102">
        <f t="shared" si="54"/>
        <v>0</v>
      </c>
      <c r="BB73" s="102"/>
      <c r="BC73" s="102">
        <f t="shared" si="56"/>
        <v>0</v>
      </c>
      <c r="BD73" s="102">
        <f t="shared" si="19"/>
        <v>0</v>
      </c>
      <c r="BE73" s="102">
        <f t="shared" si="20"/>
        <v>0</v>
      </c>
      <c r="BF73" s="102">
        <f t="shared" si="21"/>
        <v>0</v>
      </c>
      <c r="BG73" s="102">
        <f t="shared" si="22"/>
        <v>0</v>
      </c>
      <c r="BH73" s="102">
        <f t="shared" si="23"/>
        <v>0</v>
      </c>
      <c r="BI73" s="112"/>
      <c r="BJ73" s="112">
        <f t="shared" si="55"/>
        <v>0</v>
      </c>
      <c r="BK73">
        <v>21000984</v>
      </c>
    </row>
    <row r="74" spans="1:63" ht="13.5" customHeight="1">
      <c r="A74" s="92">
        <v>41081</v>
      </c>
      <c r="B74" s="93" t="s">
        <v>615</v>
      </c>
      <c r="C74" s="100" t="s">
        <v>47</v>
      </c>
      <c r="D74" s="289" t="s">
        <v>110</v>
      </c>
      <c r="E74" s="82">
        <v>1</v>
      </c>
      <c r="F74" s="82"/>
      <c r="G74" s="32"/>
      <c r="H74" s="32"/>
      <c r="I74" s="32"/>
      <c r="J74" s="32"/>
      <c r="K74" s="32"/>
      <c r="L74" s="32">
        <v>1</v>
      </c>
      <c r="M74" s="127">
        <v>112.50360000000001</v>
      </c>
      <c r="N74" s="197">
        <f t="shared" si="45"/>
        <v>0</v>
      </c>
      <c r="O74" s="198"/>
      <c r="P74" s="198"/>
      <c r="Q74" s="198"/>
      <c r="R74" s="198"/>
      <c r="S74" s="198"/>
      <c r="T74" s="198"/>
      <c r="U74" s="198"/>
      <c r="V74" s="198"/>
      <c r="W74" s="198"/>
      <c r="X74" s="198"/>
      <c r="Y74" s="198"/>
      <c r="Z74" s="198"/>
      <c r="AA74" s="290">
        <v>2.29</v>
      </c>
      <c r="AB74" s="166">
        <f t="shared" si="46"/>
        <v>0</v>
      </c>
      <c r="AC74" s="167">
        <f t="shared" si="47"/>
        <v>0</v>
      </c>
      <c r="AD74" s="102"/>
      <c r="AE74" s="102"/>
      <c r="AF74" s="102"/>
      <c r="AG74" s="102"/>
      <c r="AH74" s="102"/>
      <c r="AI74" s="102">
        <v>1</v>
      </c>
      <c r="AJ74" s="102"/>
      <c r="AK74" s="102"/>
      <c r="AL74" s="102"/>
      <c r="AM74" s="102"/>
      <c r="AN74" s="102"/>
      <c r="AO74" s="102"/>
      <c r="AP74" s="102">
        <f>$N74*1</f>
        <v>0</v>
      </c>
      <c r="AQ74" s="102"/>
      <c r="AR74" s="102"/>
      <c r="AS74" s="102"/>
      <c r="AT74" s="102"/>
      <c r="AU74" s="102">
        <f t="shared" si="48"/>
        <v>0</v>
      </c>
      <c r="AV74" s="102">
        <f t="shared" si="49"/>
        <v>0</v>
      </c>
      <c r="AW74" s="102">
        <f t="shared" si="50"/>
        <v>0</v>
      </c>
      <c r="AX74" s="102">
        <f t="shared" si="51"/>
        <v>0</v>
      </c>
      <c r="AY74" s="102">
        <f t="shared" si="52"/>
        <v>0</v>
      </c>
      <c r="AZ74" s="102">
        <f t="shared" si="53"/>
        <v>0</v>
      </c>
      <c r="BA74" s="102">
        <f t="shared" si="54"/>
        <v>0</v>
      </c>
      <c r="BB74" s="102"/>
      <c r="BC74" s="102">
        <f t="shared" si="56"/>
        <v>0</v>
      </c>
      <c r="BD74" s="102">
        <f t="shared" si="19"/>
        <v>0</v>
      </c>
      <c r="BE74" s="102">
        <f t="shared" si="20"/>
        <v>0</v>
      </c>
      <c r="BF74" s="102">
        <f t="shared" si="21"/>
        <v>0</v>
      </c>
      <c r="BG74" s="102">
        <f t="shared" si="22"/>
        <v>0</v>
      </c>
      <c r="BH74" s="102">
        <f t="shared" si="23"/>
        <v>0</v>
      </c>
      <c r="BI74" s="112"/>
      <c r="BJ74" s="112">
        <f t="shared" si="55"/>
        <v>0</v>
      </c>
      <c r="BK74">
        <v>21000985</v>
      </c>
    </row>
    <row r="75" spans="1:63" ht="13.5" customHeight="1">
      <c r="A75" s="92">
        <v>41082</v>
      </c>
      <c r="B75" s="93" t="s">
        <v>616</v>
      </c>
      <c r="C75" s="100" t="s">
        <v>46</v>
      </c>
      <c r="D75" s="289" t="s">
        <v>110</v>
      </c>
      <c r="E75" s="82">
        <v>1</v>
      </c>
      <c r="F75" s="82"/>
      <c r="G75" s="32"/>
      <c r="H75" s="32"/>
      <c r="I75" s="32"/>
      <c r="J75" s="32"/>
      <c r="K75" s="32"/>
      <c r="L75" s="32">
        <v>1</v>
      </c>
      <c r="M75" s="127">
        <v>85.503600000000006</v>
      </c>
      <c r="N75" s="197">
        <f t="shared" si="45"/>
        <v>0</v>
      </c>
      <c r="O75" s="198"/>
      <c r="P75" s="198"/>
      <c r="Q75" s="198"/>
      <c r="R75" s="198"/>
      <c r="S75" s="198"/>
      <c r="T75" s="198"/>
      <c r="U75" s="198"/>
      <c r="V75" s="198"/>
      <c r="W75" s="198"/>
      <c r="X75" s="198"/>
      <c r="Y75" s="198"/>
      <c r="Z75" s="198"/>
      <c r="AA75" s="290">
        <v>2.08</v>
      </c>
      <c r="AB75" s="166">
        <f t="shared" si="46"/>
        <v>0</v>
      </c>
      <c r="AC75" s="167">
        <f t="shared" si="47"/>
        <v>0</v>
      </c>
      <c r="AD75" s="102"/>
      <c r="AE75" s="102"/>
      <c r="AF75" s="102"/>
      <c r="AG75" s="102"/>
      <c r="AH75" s="102">
        <v>1</v>
      </c>
      <c r="AI75" s="102"/>
      <c r="AJ75" s="102"/>
      <c r="AK75" s="102"/>
      <c r="AL75" s="102"/>
      <c r="AM75" s="102"/>
      <c r="AN75" s="102"/>
      <c r="AO75" s="102"/>
      <c r="AP75" s="102"/>
      <c r="AQ75" s="102"/>
      <c r="AR75" s="102">
        <f>$N75*1</f>
        <v>0</v>
      </c>
      <c r="AS75" s="102"/>
      <c r="AT75" s="102"/>
      <c r="AU75" s="102">
        <f t="shared" si="48"/>
        <v>0</v>
      </c>
      <c r="AV75" s="102">
        <f t="shared" si="49"/>
        <v>0</v>
      </c>
      <c r="AW75" s="102">
        <f t="shared" si="50"/>
        <v>0</v>
      </c>
      <c r="AX75" s="102">
        <f t="shared" si="51"/>
        <v>0</v>
      </c>
      <c r="AY75" s="102">
        <f t="shared" si="52"/>
        <v>0</v>
      </c>
      <c r="AZ75" s="102">
        <f t="shared" si="53"/>
        <v>0</v>
      </c>
      <c r="BA75" s="102">
        <f t="shared" si="54"/>
        <v>0</v>
      </c>
      <c r="BB75" s="102"/>
      <c r="BC75" s="102">
        <f t="shared" si="56"/>
        <v>0</v>
      </c>
      <c r="BD75" s="102">
        <f t="shared" si="19"/>
        <v>0</v>
      </c>
      <c r="BE75" s="102">
        <f t="shared" si="20"/>
        <v>0</v>
      </c>
      <c r="BF75" s="102">
        <f t="shared" si="21"/>
        <v>0</v>
      </c>
      <c r="BG75" s="102">
        <f t="shared" si="22"/>
        <v>0</v>
      </c>
      <c r="BH75" s="102">
        <f t="shared" si="23"/>
        <v>0</v>
      </c>
      <c r="BI75" s="112"/>
      <c r="BJ75" s="112">
        <f t="shared" si="55"/>
        <v>0</v>
      </c>
      <c r="BK75">
        <v>21000986</v>
      </c>
    </row>
    <row r="76" spans="1:63" ht="13.5" customHeight="1">
      <c r="A76" s="92">
        <v>41083</v>
      </c>
      <c r="B76" s="93" t="s">
        <v>617</v>
      </c>
      <c r="C76" s="100" t="s">
        <v>47</v>
      </c>
      <c r="D76" s="289" t="s">
        <v>110</v>
      </c>
      <c r="E76" s="82">
        <v>1</v>
      </c>
      <c r="F76" s="82"/>
      <c r="G76" s="32"/>
      <c r="H76" s="32"/>
      <c r="I76" s="32"/>
      <c r="J76" s="32"/>
      <c r="K76" s="32"/>
      <c r="L76" s="32">
        <v>1</v>
      </c>
      <c r="M76" s="127">
        <v>112.50360000000001</v>
      </c>
      <c r="N76" s="197">
        <f t="shared" si="45"/>
        <v>0</v>
      </c>
      <c r="O76" s="198"/>
      <c r="P76" s="198"/>
      <c r="Q76" s="198"/>
      <c r="R76" s="198"/>
      <c r="S76" s="198"/>
      <c r="T76" s="198"/>
      <c r="U76" s="198"/>
      <c r="V76" s="198"/>
      <c r="W76" s="198"/>
      <c r="X76" s="198"/>
      <c r="Y76" s="198"/>
      <c r="Z76" s="198"/>
      <c r="AA76" s="290">
        <v>2.33</v>
      </c>
      <c r="AB76" s="166">
        <f t="shared" si="46"/>
        <v>0</v>
      </c>
      <c r="AC76" s="167">
        <f t="shared" si="47"/>
        <v>0</v>
      </c>
      <c r="AD76" s="102"/>
      <c r="AE76" s="102"/>
      <c r="AF76" s="102"/>
      <c r="AG76" s="102"/>
      <c r="AH76" s="102"/>
      <c r="AI76" s="102">
        <v>1</v>
      </c>
      <c r="AJ76" s="102"/>
      <c r="AK76" s="102"/>
      <c r="AL76" s="102"/>
      <c r="AM76" s="102"/>
      <c r="AN76" s="102"/>
      <c r="AO76" s="102"/>
      <c r="AP76" s="102"/>
      <c r="AQ76" s="102"/>
      <c r="AR76" s="102">
        <f>$N76*1</f>
        <v>0</v>
      </c>
      <c r="AS76" s="102"/>
      <c r="AT76" s="102"/>
      <c r="AU76" s="102">
        <f t="shared" si="48"/>
        <v>0</v>
      </c>
      <c r="AV76" s="102">
        <f t="shared" si="49"/>
        <v>0</v>
      </c>
      <c r="AW76" s="102">
        <f t="shared" si="50"/>
        <v>0</v>
      </c>
      <c r="AX76" s="102">
        <f t="shared" si="51"/>
        <v>0</v>
      </c>
      <c r="AY76" s="102">
        <f t="shared" si="52"/>
        <v>0</v>
      </c>
      <c r="AZ76" s="102">
        <f t="shared" si="53"/>
        <v>0</v>
      </c>
      <c r="BA76" s="102">
        <f t="shared" si="54"/>
        <v>0</v>
      </c>
      <c r="BB76" s="102"/>
      <c r="BC76" s="102">
        <f t="shared" si="56"/>
        <v>0</v>
      </c>
      <c r="BD76" s="102">
        <f t="shared" si="19"/>
        <v>0</v>
      </c>
      <c r="BE76" s="102">
        <f t="shared" si="20"/>
        <v>0</v>
      </c>
      <c r="BF76" s="102">
        <f t="shared" si="21"/>
        <v>0</v>
      </c>
      <c r="BG76" s="102">
        <f t="shared" si="22"/>
        <v>0</v>
      </c>
      <c r="BH76" s="102">
        <f t="shared" si="23"/>
        <v>0</v>
      </c>
      <c r="BI76" s="112"/>
      <c r="BJ76" s="112">
        <f t="shared" si="55"/>
        <v>0</v>
      </c>
      <c r="BK76">
        <v>21000987</v>
      </c>
    </row>
    <row r="77" spans="1:63" ht="13.5" customHeight="1">
      <c r="A77" s="92">
        <v>41084</v>
      </c>
      <c r="B77" s="93" t="s">
        <v>618</v>
      </c>
      <c r="C77" s="100" t="s">
        <v>292</v>
      </c>
      <c r="D77" s="289" t="s">
        <v>110</v>
      </c>
      <c r="E77" s="82">
        <v>1</v>
      </c>
      <c r="F77" s="82"/>
      <c r="G77" s="32"/>
      <c r="H77" s="32"/>
      <c r="I77" s="32"/>
      <c r="J77" s="32"/>
      <c r="K77" s="32"/>
      <c r="L77" s="32">
        <v>1</v>
      </c>
      <c r="M77" s="127">
        <v>140.4</v>
      </c>
      <c r="N77" s="197">
        <f t="shared" si="45"/>
        <v>0</v>
      </c>
      <c r="O77" s="198"/>
      <c r="P77" s="198"/>
      <c r="Q77" s="198"/>
      <c r="R77" s="198"/>
      <c r="S77" s="198"/>
      <c r="T77" s="198"/>
      <c r="U77" s="198"/>
      <c r="V77" s="198"/>
      <c r="W77" s="198"/>
      <c r="X77" s="198"/>
      <c r="Y77" s="198"/>
      <c r="Z77" s="198"/>
      <c r="AA77" s="290">
        <v>3.24</v>
      </c>
      <c r="AB77" s="166">
        <f t="shared" si="46"/>
        <v>0</v>
      </c>
      <c r="AC77" s="167">
        <f t="shared" si="47"/>
        <v>0</v>
      </c>
      <c r="AD77" s="102"/>
      <c r="AE77" s="102"/>
      <c r="AF77" s="102"/>
      <c r="AG77" s="102">
        <v>1</v>
      </c>
      <c r="AH77" s="102"/>
      <c r="AI77" s="102"/>
      <c r="AJ77" s="102"/>
      <c r="AK77" s="102"/>
      <c r="AL77" s="102"/>
      <c r="AM77" s="102"/>
      <c r="AN77" s="102"/>
      <c r="AO77" s="102"/>
      <c r="AP77" s="102"/>
      <c r="AQ77" s="102"/>
      <c r="AR77" s="102">
        <f>$N77*1</f>
        <v>0</v>
      </c>
      <c r="AS77" s="102"/>
      <c r="AT77" s="102"/>
      <c r="AU77" s="102">
        <f t="shared" si="48"/>
        <v>0</v>
      </c>
      <c r="AV77" s="102">
        <f t="shared" si="49"/>
        <v>0</v>
      </c>
      <c r="AW77" s="102">
        <f t="shared" si="50"/>
        <v>0</v>
      </c>
      <c r="AX77" s="102">
        <f t="shared" si="51"/>
        <v>0</v>
      </c>
      <c r="AY77" s="102">
        <f t="shared" si="52"/>
        <v>0</v>
      </c>
      <c r="AZ77" s="102">
        <f t="shared" si="53"/>
        <v>0</v>
      </c>
      <c r="BA77" s="102">
        <f t="shared" si="54"/>
        <v>0</v>
      </c>
      <c r="BB77" s="102"/>
      <c r="BC77" s="102">
        <f t="shared" si="56"/>
        <v>0</v>
      </c>
      <c r="BD77" s="102">
        <f t="shared" si="19"/>
        <v>0</v>
      </c>
      <c r="BE77" s="102">
        <f t="shared" si="20"/>
        <v>0</v>
      </c>
      <c r="BF77" s="102">
        <f t="shared" si="21"/>
        <v>0</v>
      </c>
      <c r="BG77" s="102">
        <f t="shared" si="22"/>
        <v>0</v>
      </c>
      <c r="BH77" s="102">
        <f t="shared" si="23"/>
        <v>0</v>
      </c>
      <c r="BI77" s="112"/>
      <c r="BJ77" s="112">
        <f t="shared" si="55"/>
        <v>0</v>
      </c>
      <c r="BK77">
        <v>21000988</v>
      </c>
    </row>
    <row r="78" spans="1:63" ht="13.5" customHeight="1">
      <c r="A78" s="286"/>
      <c r="B78" s="287" t="s">
        <v>619</v>
      </c>
      <c r="C78" s="286"/>
      <c r="D78" s="288"/>
      <c r="E78" s="192"/>
      <c r="F78" s="99"/>
      <c r="G78" s="99"/>
      <c r="H78" s="99"/>
      <c r="I78" s="99"/>
      <c r="J78" s="99"/>
      <c r="K78" s="99"/>
      <c r="L78" s="99"/>
      <c r="M78" s="132"/>
      <c r="N78" s="193"/>
      <c r="O78" s="194"/>
      <c r="P78" s="194"/>
      <c r="Q78" s="194"/>
      <c r="R78" s="194"/>
      <c r="S78" s="194"/>
      <c r="T78" s="194"/>
      <c r="U78" s="194"/>
      <c r="V78" s="194"/>
      <c r="W78" s="194"/>
      <c r="X78" s="194"/>
      <c r="Y78" s="194"/>
      <c r="Z78" s="194"/>
      <c r="AA78" s="20"/>
      <c r="AB78" s="20"/>
      <c r="AC78" s="20"/>
      <c r="AD78" s="286"/>
      <c r="AE78" s="286"/>
      <c r="AF78" s="286"/>
      <c r="AG78" s="286"/>
      <c r="AH78" s="286"/>
      <c r="AI78" s="286"/>
      <c r="AJ78" s="286"/>
      <c r="AK78" s="286"/>
      <c r="AL78" s="286"/>
      <c r="AM78" s="286"/>
      <c r="AN78" s="286"/>
      <c r="AO78" s="286"/>
      <c r="AP78" s="286"/>
      <c r="AQ78" s="286"/>
      <c r="AR78" s="286"/>
      <c r="AS78" s="286"/>
      <c r="AT78" s="286"/>
      <c r="AU78" s="286"/>
      <c r="AV78" s="286"/>
      <c r="AW78" s="286"/>
      <c r="AX78" s="286"/>
      <c r="AY78" s="286"/>
      <c r="AZ78" s="286"/>
      <c r="BA78" s="286"/>
      <c r="BB78" s="286"/>
      <c r="BC78" s="286"/>
      <c r="BD78" s="286"/>
      <c r="BE78" s="286"/>
      <c r="BF78" s="286"/>
      <c r="BG78" s="286"/>
      <c r="BH78" s="286"/>
      <c r="BI78" s="112"/>
      <c r="BJ78" s="112">
        <f t="shared" si="55"/>
        <v>0</v>
      </c>
    </row>
    <row r="79" spans="1:63" ht="13.5" customHeight="1">
      <c r="A79" s="565">
        <v>40090</v>
      </c>
      <c r="B79" s="566" t="s">
        <v>620</v>
      </c>
      <c r="C79" s="100" t="s">
        <v>292</v>
      </c>
      <c r="D79" s="289" t="s">
        <v>110</v>
      </c>
      <c r="E79" s="82">
        <v>5</v>
      </c>
      <c r="F79" s="82"/>
      <c r="G79" s="82"/>
      <c r="H79" s="82"/>
      <c r="I79" s="32">
        <v>5</v>
      </c>
      <c r="J79" s="32"/>
      <c r="K79" s="32"/>
      <c r="L79" s="32"/>
      <c r="M79" s="540">
        <v>98.52</v>
      </c>
      <c r="N79" s="197">
        <f t="shared" ref="N79:N91" si="57">SUM(O79:Z79)</f>
        <v>0</v>
      </c>
      <c r="O79" s="198"/>
      <c r="P79" s="198"/>
      <c r="Q79" s="198"/>
      <c r="R79" s="198"/>
      <c r="S79" s="198"/>
      <c r="T79" s="198"/>
      <c r="U79" s="198"/>
      <c r="V79" s="198"/>
      <c r="W79" s="198"/>
      <c r="X79" s="198"/>
      <c r="Y79" s="198"/>
      <c r="Z79" s="198"/>
      <c r="AA79" s="290">
        <v>2.92</v>
      </c>
      <c r="AB79" s="166">
        <f t="shared" ref="AB79:AB91" si="58">AA80*N79</f>
        <v>0</v>
      </c>
      <c r="AC79" s="167">
        <f t="shared" ref="AC79:AC91" si="59">N79*M79</f>
        <v>0</v>
      </c>
      <c r="AD79" s="102"/>
      <c r="AE79" s="102"/>
      <c r="AF79" s="102"/>
      <c r="AG79" s="102">
        <v>5</v>
      </c>
      <c r="AH79" s="102"/>
      <c r="AI79" s="102"/>
      <c r="AJ79" s="102"/>
      <c r="AK79" s="102"/>
      <c r="AL79" s="102">
        <f>$N79*4</f>
        <v>0</v>
      </c>
      <c r="AM79" s="102">
        <f>$N79*1</f>
        <v>0</v>
      </c>
      <c r="AN79" s="102"/>
      <c r="AO79" s="102"/>
      <c r="AP79" s="102"/>
      <c r="AQ79" s="102"/>
      <c r="AR79" s="102"/>
      <c r="AS79" s="102"/>
      <c r="AT79" s="102"/>
      <c r="AU79" s="102">
        <f t="shared" ref="AU79:AU91" si="60">$N79*F79</f>
        <v>0</v>
      </c>
      <c r="AV79" s="102">
        <f t="shared" ref="AV79:AV91" si="61">$N79*G79</f>
        <v>0</v>
      </c>
      <c r="AW79" s="102">
        <f t="shared" ref="AW79:AW91" si="62">$N79*H79</f>
        <v>0</v>
      </c>
      <c r="AX79" s="102">
        <f t="shared" ref="AX79:AX91" si="63">$N79*I79</f>
        <v>0</v>
      </c>
      <c r="AY79" s="102">
        <f t="shared" ref="AY79:AY91" si="64">$N79*J79</f>
        <v>0</v>
      </c>
      <c r="AZ79" s="102">
        <f t="shared" ref="AZ79:AZ91" si="65">$N79*K79</f>
        <v>0</v>
      </c>
      <c r="BA79" s="102">
        <f t="shared" ref="BA79:BA91" si="66">$N79*L79</f>
        <v>0</v>
      </c>
      <c r="BB79" s="102"/>
      <c r="BC79" s="102">
        <f t="shared" si="56"/>
        <v>0</v>
      </c>
      <c r="BD79" s="102">
        <f t="shared" si="19"/>
        <v>0</v>
      </c>
      <c r="BE79" s="102">
        <f t="shared" si="20"/>
        <v>0</v>
      </c>
      <c r="BF79" s="102">
        <f t="shared" si="21"/>
        <v>0</v>
      </c>
      <c r="BG79" s="102">
        <f t="shared" si="22"/>
        <v>0</v>
      </c>
      <c r="BH79" s="102">
        <f t="shared" si="23"/>
        <v>0</v>
      </c>
      <c r="BI79" s="112"/>
      <c r="BJ79" s="112">
        <f t="shared" si="55"/>
        <v>0</v>
      </c>
      <c r="BK79">
        <v>21000989</v>
      </c>
    </row>
    <row r="80" spans="1:63" ht="13.5" customHeight="1">
      <c r="A80" s="565">
        <v>42091</v>
      </c>
      <c r="B80" s="566" t="s">
        <v>621</v>
      </c>
      <c r="C80" s="100" t="s">
        <v>292</v>
      </c>
      <c r="D80" s="289" t="s">
        <v>110</v>
      </c>
      <c r="E80" s="82">
        <v>5</v>
      </c>
      <c r="F80" s="82"/>
      <c r="G80" s="82"/>
      <c r="H80" s="82"/>
      <c r="I80" s="32"/>
      <c r="J80" s="32">
        <v>5</v>
      </c>
      <c r="K80" s="32"/>
      <c r="L80" s="32"/>
      <c r="M80" s="540">
        <v>125.7</v>
      </c>
      <c r="N80" s="197">
        <f t="shared" si="57"/>
        <v>0</v>
      </c>
      <c r="O80" s="198"/>
      <c r="P80" s="198"/>
      <c r="Q80" s="198"/>
      <c r="R80" s="198"/>
      <c r="S80" s="198"/>
      <c r="T80" s="198"/>
      <c r="U80" s="198"/>
      <c r="V80" s="198"/>
      <c r="W80" s="198"/>
      <c r="X80" s="198"/>
      <c r="Y80" s="198"/>
      <c r="Z80" s="198"/>
      <c r="AA80" s="290">
        <v>2.58</v>
      </c>
      <c r="AB80" s="166">
        <f t="shared" si="58"/>
        <v>0</v>
      </c>
      <c r="AC80" s="167">
        <f t="shared" si="59"/>
        <v>0</v>
      </c>
      <c r="AD80" s="102"/>
      <c r="AE80" s="102"/>
      <c r="AF80" s="102"/>
      <c r="AG80" s="102">
        <v>5</v>
      </c>
      <c r="AH80" s="102"/>
      <c r="AI80" s="102"/>
      <c r="AJ80" s="102"/>
      <c r="AK80" s="102">
        <f>$N80*1</f>
        <v>0</v>
      </c>
      <c r="AL80" s="102">
        <f>$N80*3</f>
        <v>0</v>
      </c>
      <c r="AM80" s="102">
        <f>$N80*1</f>
        <v>0</v>
      </c>
      <c r="AN80" s="102"/>
      <c r="AO80" s="102"/>
      <c r="AP80" s="102"/>
      <c r="AQ80" s="102"/>
      <c r="AR80" s="102"/>
      <c r="AS80" s="102"/>
      <c r="AT80" s="102"/>
      <c r="AU80" s="102">
        <f t="shared" si="60"/>
        <v>0</v>
      </c>
      <c r="AV80" s="102">
        <f t="shared" si="61"/>
        <v>0</v>
      </c>
      <c r="AW80" s="102">
        <f t="shared" si="62"/>
        <v>0</v>
      </c>
      <c r="AX80" s="102">
        <f t="shared" si="63"/>
        <v>0</v>
      </c>
      <c r="AY80" s="102">
        <f t="shared" si="64"/>
        <v>0</v>
      </c>
      <c r="AZ80" s="102">
        <f t="shared" si="65"/>
        <v>0</v>
      </c>
      <c r="BA80" s="102">
        <f t="shared" si="66"/>
        <v>0</v>
      </c>
      <c r="BB80" s="102"/>
      <c r="BC80" s="102">
        <f t="shared" si="56"/>
        <v>0</v>
      </c>
      <c r="BD80" s="102">
        <f t="shared" si="19"/>
        <v>0</v>
      </c>
      <c r="BE80" s="102">
        <f t="shared" si="20"/>
        <v>0</v>
      </c>
      <c r="BF80" s="102">
        <f t="shared" si="21"/>
        <v>0</v>
      </c>
      <c r="BG80" s="102">
        <f t="shared" si="22"/>
        <v>0</v>
      </c>
      <c r="BH80" s="102">
        <f t="shared" si="23"/>
        <v>0</v>
      </c>
      <c r="BI80" s="112"/>
      <c r="BJ80" s="112">
        <f t="shared" si="55"/>
        <v>0</v>
      </c>
      <c r="BK80">
        <v>21000990</v>
      </c>
    </row>
    <row r="81" spans="1:63" ht="13.5" customHeight="1">
      <c r="A81" s="565">
        <v>40092</v>
      </c>
      <c r="B81" s="566" t="s">
        <v>622</v>
      </c>
      <c r="C81" s="100" t="s">
        <v>292</v>
      </c>
      <c r="D81" s="289" t="s">
        <v>110</v>
      </c>
      <c r="E81" s="82">
        <v>5</v>
      </c>
      <c r="F81" s="82"/>
      <c r="G81" s="82"/>
      <c r="H81" s="82"/>
      <c r="I81" s="32"/>
      <c r="J81" s="32">
        <v>5</v>
      </c>
      <c r="K81" s="32"/>
      <c r="L81" s="32"/>
      <c r="M81" s="540">
        <v>160.83000000000001</v>
      </c>
      <c r="N81" s="197">
        <f t="shared" si="57"/>
        <v>0</v>
      </c>
      <c r="O81" s="198"/>
      <c r="P81" s="198"/>
      <c r="Q81" s="198"/>
      <c r="R81" s="198"/>
      <c r="S81" s="198"/>
      <c r="T81" s="198"/>
      <c r="U81" s="198"/>
      <c r="V81" s="198"/>
      <c r="W81" s="198"/>
      <c r="X81" s="198"/>
      <c r="Y81" s="198"/>
      <c r="Z81" s="198"/>
      <c r="AA81" s="290">
        <v>5.0999999999999996</v>
      </c>
      <c r="AB81" s="166">
        <f t="shared" si="58"/>
        <v>0</v>
      </c>
      <c r="AC81" s="167">
        <f t="shared" si="59"/>
        <v>0</v>
      </c>
      <c r="AD81" s="102"/>
      <c r="AE81" s="102"/>
      <c r="AF81" s="102"/>
      <c r="AG81" s="102">
        <v>5</v>
      </c>
      <c r="AH81" s="102"/>
      <c r="AI81" s="102"/>
      <c r="AJ81" s="102"/>
      <c r="AK81" s="102"/>
      <c r="AL81" s="102"/>
      <c r="AM81" s="102">
        <f>$N81*5</f>
        <v>0</v>
      </c>
      <c r="AN81" s="102"/>
      <c r="AO81" s="102"/>
      <c r="AP81" s="102"/>
      <c r="AQ81" s="102"/>
      <c r="AR81" s="102"/>
      <c r="AS81" s="102"/>
      <c r="AT81" s="102"/>
      <c r="AU81" s="102">
        <f t="shared" si="60"/>
        <v>0</v>
      </c>
      <c r="AV81" s="102">
        <f t="shared" si="61"/>
        <v>0</v>
      </c>
      <c r="AW81" s="102">
        <f t="shared" si="62"/>
        <v>0</v>
      </c>
      <c r="AX81" s="102">
        <f t="shared" si="63"/>
        <v>0</v>
      </c>
      <c r="AY81" s="102">
        <f t="shared" si="64"/>
        <v>0</v>
      </c>
      <c r="AZ81" s="102">
        <f t="shared" si="65"/>
        <v>0</v>
      </c>
      <c r="BA81" s="102">
        <f t="shared" si="66"/>
        <v>0</v>
      </c>
      <c r="BB81" s="102"/>
      <c r="BC81" s="102">
        <f t="shared" si="56"/>
        <v>0</v>
      </c>
      <c r="BD81" s="102">
        <f t="shared" si="19"/>
        <v>0</v>
      </c>
      <c r="BE81" s="102">
        <f t="shared" si="20"/>
        <v>0</v>
      </c>
      <c r="BF81" s="102">
        <f t="shared" si="21"/>
        <v>0</v>
      </c>
      <c r="BG81" s="102">
        <f t="shared" si="22"/>
        <v>0</v>
      </c>
      <c r="BH81" s="102">
        <f t="shared" si="23"/>
        <v>0</v>
      </c>
      <c r="BI81" s="112"/>
      <c r="BJ81" s="112">
        <f t="shared" si="55"/>
        <v>0</v>
      </c>
      <c r="BK81">
        <v>21000991</v>
      </c>
    </row>
    <row r="82" spans="1:63" ht="13.5" customHeight="1">
      <c r="A82" s="565">
        <v>40093</v>
      </c>
      <c r="B82" s="566" t="s">
        <v>623</v>
      </c>
      <c r="C82" s="100" t="s">
        <v>47</v>
      </c>
      <c r="D82" s="289" t="s">
        <v>110</v>
      </c>
      <c r="E82" s="82">
        <v>3</v>
      </c>
      <c r="F82" s="82"/>
      <c r="G82" s="82"/>
      <c r="H82" s="82"/>
      <c r="I82" s="32"/>
      <c r="J82" s="32">
        <v>3</v>
      </c>
      <c r="K82" s="32"/>
      <c r="L82" s="32"/>
      <c r="M82" s="540">
        <v>100.32</v>
      </c>
      <c r="N82" s="197">
        <f t="shared" si="57"/>
        <v>0</v>
      </c>
      <c r="O82" s="198"/>
      <c r="P82" s="198"/>
      <c r="Q82" s="198"/>
      <c r="R82" s="198"/>
      <c r="S82" s="198"/>
      <c r="T82" s="198"/>
      <c r="U82" s="198"/>
      <c r="V82" s="198"/>
      <c r="W82" s="198"/>
      <c r="X82" s="198"/>
      <c r="Y82" s="198"/>
      <c r="Z82" s="198"/>
      <c r="AA82" s="290">
        <v>3.2</v>
      </c>
      <c r="AB82" s="166">
        <f t="shared" si="58"/>
        <v>0</v>
      </c>
      <c r="AC82" s="167">
        <f t="shared" si="59"/>
        <v>0</v>
      </c>
      <c r="AD82" s="102"/>
      <c r="AE82" s="102"/>
      <c r="AF82" s="102"/>
      <c r="AG82" s="102"/>
      <c r="AH82" s="102"/>
      <c r="AI82" s="102">
        <v>3</v>
      </c>
      <c r="AJ82" s="102"/>
      <c r="AK82" s="102"/>
      <c r="AL82" s="102"/>
      <c r="AM82" s="102">
        <f>$N82*2</f>
        <v>0</v>
      </c>
      <c r="AN82" s="102"/>
      <c r="AO82" s="102">
        <f>$N82*1</f>
        <v>0</v>
      </c>
      <c r="AP82" s="102"/>
      <c r="AQ82" s="102"/>
      <c r="AR82" s="102"/>
      <c r="AS82" s="102"/>
      <c r="AT82" s="102"/>
      <c r="AU82" s="102">
        <f t="shared" si="60"/>
        <v>0</v>
      </c>
      <c r="AV82" s="102">
        <f t="shared" si="61"/>
        <v>0</v>
      </c>
      <c r="AW82" s="102">
        <f t="shared" si="62"/>
        <v>0</v>
      </c>
      <c r="AX82" s="102">
        <f t="shared" si="63"/>
        <v>0</v>
      </c>
      <c r="AY82" s="102">
        <f t="shared" si="64"/>
        <v>0</v>
      </c>
      <c r="AZ82" s="102">
        <f t="shared" si="65"/>
        <v>0</v>
      </c>
      <c r="BA82" s="102">
        <f t="shared" si="66"/>
        <v>0</v>
      </c>
      <c r="BB82" s="102"/>
      <c r="BC82" s="102">
        <f t="shared" si="56"/>
        <v>0</v>
      </c>
      <c r="BD82" s="102">
        <f t="shared" si="19"/>
        <v>0</v>
      </c>
      <c r="BE82" s="102">
        <f t="shared" si="20"/>
        <v>0</v>
      </c>
      <c r="BF82" s="102">
        <f t="shared" si="21"/>
        <v>0</v>
      </c>
      <c r="BG82" s="102">
        <f t="shared" si="22"/>
        <v>0</v>
      </c>
      <c r="BH82" s="102">
        <f t="shared" si="23"/>
        <v>0</v>
      </c>
      <c r="BI82" s="112"/>
      <c r="BJ82" s="112">
        <f t="shared" si="55"/>
        <v>0</v>
      </c>
      <c r="BK82">
        <v>21000992</v>
      </c>
    </row>
    <row r="83" spans="1:63" ht="13.5" customHeight="1">
      <c r="A83" s="565">
        <v>40094</v>
      </c>
      <c r="B83" s="566" t="s">
        <v>624</v>
      </c>
      <c r="C83" s="100" t="s">
        <v>292</v>
      </c>
      <c r="D83" s="289" t="s">
        <v>110</v>
      </c>
      <c r="E83" s="82">
        <v>4</v>
      </c>
      <c r="F83" s="82"/>
      <c r="G83" s="82"/>
      <c r="H83" s="82"/>
      <c r="I83" s="32"/>
      <c r="J83" s="32"/>
      <c r="K83" s="32">
        <v>4</v>
      </c>
      <c r="L83" s="32"/>
      <c r="M83" s="127">
        <v>168.66</v>
      </c>
      <c r="N83" s="197">
        <f t="shared" si="57"/>
        <v>0</v>
      </c>
      <c r="O83" s="198"/>
      <c r="P83" s="198"/>
      <c r="Q83" s="198"/>
      <c r="R83" s="198"/>
      <c r="S83" s="198"/>
      <c r="T83" s="198"/>
      <c r="U83" s="198"/>
      <c r="V83" s="198"/>
      <c r="W83" s="198"/>
      <c r="X83" s="198"/>
      <c r="Y83" s="198"/>
      <c r="Z83" s="198"/>
      <c r="AA83" s="290">
        <v>5.55</v>
      </c>
      <c r="AB83" s="166">
        <f t="shared" si="58"/>
        <v>0</v>
      </c>
      <c r="AC83" s="167">
        <f t="shared" si="59"/>
        <v>0</v>
      </c>
      <c r="AD83" s="102"/>
      <c r="AE83" s="102"/>
      <c r="AF83" s="102"/>
      <c r="AG83" s="102">
        <v>4</v>
      </c>
      <c r="AH83" s="102"/>
      <c r="AI83" s="102"/>
      <c r="AJ83" s="102"/>
      <c r="AK83" s="102"/>
      <c r="AL83" s="102">
        <f>$N83*1</f>
        <v>0</v>
      </c>
      <c r="AM83" s="102">
        <f>$N83*3</f>
        <v>0</v>
      </c>
      <c r="AN83" s="102"/>
      <c r="AO83" s="102"/>
      <c r="AP83" s="102"/>
      <c r="AQ83" s="102"/>
      <c r="AR83" s="102"/>
      <c r="AS83" s="102"/>
      <c r="AT83" s="102"/>
      <c r="AU83" s="102">
        <f t="shared" si="60"/>
        <v>0</v>
      </c>
      <c r="AV83" s="102">
        <f t="shared" si="61"/>
        <v>0</v>
      </c>
      <c r="AW83" s="102">
        <f t="shared" si="62"/>
        <v>0</v>
      </c>
      <c r="AX83" s="102">
        <f t="shared" si="63"/>
        <v>0</v>
      </c>
      <c r="AY83" s="102">
        <f t="shared" si="64"/>
        <v>0</v>
      </c>
      <c r="AZ83" s="102">
        <f t="shared" si="65"/>
        <v>0</v>
      </c>
      <c r="BA83" s="102">
        <f t="shared" si="66"/>
        <v>0</v>
      </c>
      <c r="BB83" s="102"/>
      <c r="BC83" s="102">
        <f t="shared" si="56"/>
        <v>0</v>
      </c>
      <c r="BD83" s="102">
        <f t="shared" si="19"/>
        <v>0</v>
      </c>
      <c r="BE83" s="102">
        <f t="shared" si="20"/>
        <v>0</v>
      </c>
      <c r="BF83" s="102">
        <f t="shared" si="21"/>
        <v>0</v>
      </c>
      <c r="BG83" s="102">
        <f t="shared" si="22"/>
        <v>0</v>
      </c>
      <c r="BH83" s="102">
        <f t="shared" si="23"/>
        <v>0</v>
      </c>
      <c r="BI83" s="112"/>
      <c r="BJ83" s="112">
        <f t="shared" si="55"/>
        <v>0</v>
      </c>
      <c r="BK83">
        <v>21000993</v>
      </c>
    </row>
    <row r="84" spans="1:63" ht="13.5" customHeight="1">
      <c r="A84" s="565">
        <v>40095</v>
      </c>
      <c r="B84" s="566" t="s">
        <v>625</v>
      </c>
      <c r="C84" s="100" t="s">
        <v>292</v>
      </c>
      <c r="D84" s="289" t="s">
        <v>110</v>
      </c>
      <c r="E84" s="82">
        <v>4</v>
      </c>
      <c r="F84" s="82"/>
      <c r="G84" s="82"/>
      <c r="H84" s="82"/>
      <c r="I84" s="32"/>
      <c r="J84" s="32"/>
      <c r="K84" s="32">
        <v>4</v>
      </c>
      <c r="L84" s="32"/>
      <c r="M84" s="127">
        <v>183.9</v>
      </c>
      <c r="N84" s="197">
        <f t="shared" si="57"/>
        <v>0</v>
      </c>
      <c r="O84" s="198"/>
      <c r="P84" s="198"/>
      <c r="Q84" s="198"/>
      <c r="R84" s="198"/>
      <c r="S84" s="198"/>
      <c r="T84" s="198"/>
      <c r="U84" s="198"/>
      <c r="V84" s="198"/>
      <c r="W84" s="198"/>
      <c r="X84" s="198"/>
      <c r="Y84" s="198"/>
      <c r="Z84" s="198"/>
      <c r="AA84" s="290">
        <v>6.12</v>
      </c>
      <c r="AB84" s="166">
        <f t="shared" si="58"/>
        <v>0</v>
      </c>
      <c r="AC84" s="167">
        <f t="shared" si="59"/>
        <v>0</v>
      </c>
      <c r="AD84" s="102"/>
      <c r="AE84" s="102"/>
      <c r="AF84" s="102"/>
      <c r="AG84" s="102">
        <v>4</v>
      </c>
      <c r="AH84" s="102"/>
      <c r="AI84" s="102"/>
      <c r="AJ84" s="102"/>
      <c r="AK84" s="102"/>
      <c r="AL84" s="102"/>
      <c r="AM84" s="102">
        <f>$N84*4</f>
        <v>0</v>
      </c>
      <c r="AN84" s="102"/>
      <c r="AO84" s="102"/>
      <c r="AP84" s="102"/>
      <c r="AQ84" s="102"/>
      <c r="AR84" s="102"/>
      <c r="AS84" s="102"/>
      <c r="AT84" s="102"/>
      <c r="AU84" s="102">
        <f t="shared" si="60"/>
        <v>0</v>
      </c>
      <c r="AV84" s="102">
        <f t="shared" si="61"/>
        <v>0</v>
      </c>
      <c r="AW84" s="102">
        <f t="shared" si="62"/>
        <v>0</v>
      </c>
      <c r="AX84" s="102">
        <f t="shared" si="63"/>
        <v>0</v>
      </c>
      <c r="AY84" s="102">
        <f t="shared" si="64"/>
        <v>0</v>
      </c>
      <c r="AZ84" s="102">
        <f t="shared" si="65"/>
        <v>0</v>
      </c>
      <c r="BA84" s="102">
        <f t="shared" si="66"/>
        <v>0</v>
      </c>
      <c r="BB84" s="102"/>
      <c r="BC84" s="102">
        <f t="shared" si="56"/>
        <v>0</v>
      </c>
      <c r="BD84" s="102">
        <f t="shared" si="19"/>
        <v>0</v>
      </c>
      <c r="BE84" s="102">
        <f t="shared" si="20"/>
        <v>0</v>
      </c>
      <c r="BF84" s="102">
        <f t="shared" si="21"/>
        <v>0</v>
      </c>
      <c r="BG84" s="102">
        <f t="shared" si="22"/>
        <v>0</v>
      </c>
      <c r="BH84" s="102">
        <f t="shared" si="23"/>
        <v>0</v>
      </c>
      <c r="BI84" s="112"/>
      <c r="BJ84" s="112">
        <f t="shared" si="55"/>
        <v>0</v>
      </c>
      <c r="BK84">
        <v>21000994</v>
      </c>
    </row>
    <row r="85" spans="1:63" ht="13.5" customHeight="1">
      <c r="A85" s="92">
        <v>41096</v>
      </c>
      <c r="B85" s="93" t="s">
        <v>626</v>
      </c>
      <c r="C85" s="100" t="s">
        <v>292</v>
      </c>
      <c r="D85" s="289" t="s">
        <v>110</v>
      </c>
      <c r="E85" s="82">
        <v>2</v>
      </c>
      <c r="F85" s="82"/>
      <c r="G85" s="82"/>
      <c r="H85" s="82"/>
      <c r="I85" s="32"/>
      <c r="J85" s="32"/>
      <c r="K85" s="32">
        <v>2</v>
      </c>
      <c r="L85" s="32"/>
      <c r="M85" s="127">
        <v>77.403600000000012</v>
      </c>
      <c r="N85" s="197">
        <f t="shared" si="57"/>
        <v>0</v>
      </c>
      <c r="O85" s="198"/>
      <c r="P85" s="198"/>
      <c r="Q85" s="198"/>
      <c r="R85" s="198"/>
      <c r="S85" s="198"/>
      <c r="T85" s="198"/>
      <c r="U85" s="198"/>
      <c r="V85" s="198"/>
      <c r="W85" s="198"/>
      <c r="X85" s="198"/>
      <c r="Y85" s="198"/>
      <c r="Z85" s="198"/>
      <c r="AA85" s="290">
        <v>1.41</v>
      </c>
      <c r="AB85" s="166">
        <f t="shared" si="58"/>
        <v>0</v>
      </c>
      <c r="AC85" s="167">
        <f t="shared" si="59"/>
        <v>0</v>
      </c>
      <c r="AD85" s="102"/>
      <c r="AE85" s="102"/>
      <c r="AF85" s="102"/>
      <c r="AG85" s="102">
        <v>2</v>
      </c>
      <c r="AH85" s="102"/>
      <c r="AI85" s="102"/>
      <c r="AJ85" s="102"/>
      <c r="AK85" s="102"/>
      <c r="AL85" s="102"/>
      <c r="AM85" s="102">
        <f>$N85*2</f>
        <v>0</v>
      </c>
      <c r="AN85" s="102"/>
      <c r="AO85" s="102"/>
      <c r="AP85" s="102"/>
      <c r="AQ85" s="102"/>
      <c r="AR85" s="102"/>
      <c r="AS85" s="102"/>
      <c r="AT85" s="102"/>
      <c r="AU85" s="102">
        <f t="shared" si="60"/>
        <v>0</v>
      </c>
      <c r="AV85" s="102">
        <f t="shared" si="61"/>
        <v>0</v>
      </c>
      <c r="AW85" s="102">
        <f t="shared" si="62"/>
        <v>0</v>
      </c>
      <c r="AX85" s="102">
        <f t="shared" si="63"/>
        <v>0</v>
      </c>
      <c r="AY85" s="102">
        <f t="shared" si="64"/>
        <v>0</v>
      </c>
      <c r="AZ85" s="102">
        <f t="shared" si="65"/>
        <v>0</v>
      </c>
      <c r="BA85" s="102">
        <f t="shared" si="66"/>
        <v>0</v>
      </c>
      <c r="BB85" s="102"/>
      <c r="BC85" s="102">
        <f t="shared" si="56"/>
        <v>0</v>
      </c>
      <c r="BD85" s="102">
        <f t="shared" ref="BD85:BD91" si="67">$N85*AE85</f>
        <v>0</v>
      </c>
      <c r="BE85" s="102">
        <f t="shared" ref="BE85:BE91" si="68">$N85*AF85</f>
        <v>0</v>
      </c>
      <c r="BF85" s="102">
        <f t="shared" ref="BF85:BF91" si="69">$N85*AG85</f>
        <v>0</v>
      </c>
      <c r="BG85" s="102">
        <f t="shared" ref="BG85:BG91" si="70">$N85*AH85</f>
        <v>0</v>
      </c>
      <c r="BH85" s="102">
        <f t="shared" ref="BH85:BH91" si="71">$N85*AI85</f>
        <v>0</v>
      </c>
      <c r="BI85" s="112"/>
      <c r="BJ85" s="112">
        <f t="shared" si="55"/>
        <v>0</v>
      </c>
      <c r="BK85">
        <v>21000995</v>
      </c>
    </row>
    <row r="86" spans="1:63" ht="13.5" customHeight="1">
      <c r="A86" s="565">
        <v>40097</v>
      </c>
      <c r="B86" s="566" t="s">
        <v>627</v>
      </c>
      <c r="C86" s="100" t="s">
        <v>302</v>
      </c>
      <c r="D86" s="289" t="s">
        <v>110</v>
      </c>
      <c r="E86" s="82">
        <v>4</v>
      </c>
      <c r="F86" s="82"/>
      <c r="G86" s="82"/>
      <c r="H86" s="82"/>
      <c r="I86" s="32"/>
      <c r="J86" s="32"/>
      <c r="K86" s="32">
        <v>4</v>
      </c>
      <c r="L86" s="32"/>
      <c r="M86" s="127">
        <v>206.25</v>
      </c>
      <c r="N86" s="197">
        <f t="shared" si="57"/>
        <v>0</v>
      </c>
      <c r="O86" s="198"/>
      <c r="P86" s="198"/>
      <c r="Q86" s="198"/>
      <c r="R86" s="198"/>
      <c r="S86" s="198"/>
      <c r="T86" s="198"/>
      <c r="U86" s="198"/>
      <c r="V86" s="198"/>
      <c r="W86" s="198"/>
      <c r="X86" s="198"/>
      <c r="Y86" s="198"/>
      <c r="Z86" s="198"/>
      <c r="AA86" s="290">
        <v>6.87</v>
      </c>
      <c r="AB86" s="166">
        <f t="shared" si="58"/>
        <v>0</v>
      </c>
      <c r="AC86" s="167">
        <f t="shared" si="59"/>
        <v>0</v>
      </c>
      <c r="AD86" s="102"/>
      <c r="AE86" s="102"/>
      <c r="AF86" s="102"/>
      <c r="AG86" s="102"/>
      <c r="AH86" s="102"/>
      <c r="AI86" s="102"/>
      <c r="AJ86" s="102"/>
      <c r="AK86" s="102"/>
      <c r="AL86" s="102"/>
      <c r="AM86" s="102"/>
      <c r="AN86" s="102">
        <f>$N86*4</f>
        <v>0</v>
      </c>
      <c r="AO86" s="102"/>
      <c r="AP86" s="102"/>
      <c r="AQ86" s="102"/>
      <c r="AR86" s="102"/>
      <c r="AS86" s="102"/>
      <c r="AT86" s="102"/>
      <c r="AU86" s="102">
        <f t="shared" si="60"/>
        <v>0</v>
      </c>
      <c r="AV86" s="102">
        <f t="shared" si="61"/>
        <v>0</v>
      </c>
      <c r="AW86" s="102">
        <f t="shared" si="62"/>
        <v>0</v>
      </c>
      <c r="AX86" s="102">
        <f t="shared" si="63"/>
        <v>0</v>
      </c>
      <c r="AY86" s="102">
        <f t="shared" si="64"/>
        <v>0</v>
      </c>
      <c r="AZ86" s="102">
        <f t="shared" si="65"/>
        <v>0</v>
      </c>
      <c r="BA86" s="102">
        <f t="shared" si="66"/>
        <v>0</v>
      </c>
      <c r="BB86" s="102"/>
      <c r="BC86" s="102">
        <f t="shared" si="56"/>
        <v>0</v>
      </c>
      <c r="BD86" s="102">
        <f t="shared" si="67"/>
        <v>0</v>
      </c>
      <c r="BE86" s="102">
        <f t="shared" si="68"/>
        <v>0</v>
      </c>
      <c r="BF86" s="102">
        <f t="shared" si="69"/>
        <v>0</v>
      </c>
      <c r="BG86" s="102">
        <f t="shared" si="70"/>
        <v>0</v>
      </c>
      <c r="BH86" s="102">
        <f t="shared" si="71"/>
        <v>0</v>
      </c>
      <c r="BI86" s="112"/>
      <c r="BJ86" s="112">
        <f t="shared" si="55"/>
        <v>0</v>
      </c>
      <c r="BK86">
        <v>21000996</v>
      </c>
    </row>
    <row r="87" spans="1:63" ht="13.5" customHeight="1">
      <c r="A87" s="565">
        <v>40098</v>
      </c>
      <c r="B87" s="566" t="s">
        <v>628</v>
      </c>
      <c r="C87" s="100" t="s">
        <v>47</v>
      </c>
      <c r="D87" s="289" t="s">
        <v>110</v>
      </c>
      <c r="E87" s="82">
        <v>3</v>
      </c>
      <c r="F87" s="82"/>
      <c r="G87" s="82"/>
      <c r="H87" s="82"/>
      <c r="I87" s="32"/>
      <c r="J87" s="32"/>
      <c r="K87" s="32">
        <v>3</v>
      </c>
      <c r="L87" s="32"/>
      <c r="M87" s="127">
        <v>160.94999999999999</v>
      </c>
      <c r="N87" s="197">
        <f t="shared" si="57"/>
        <v>0</v>
      </c>
      <c r="O87" s="198"/>
      <c r="P87" s="198"/>
      <c r="Q87" s="198"/>
      <c r="R87" s="198"/>
      <c r="S87" s="198"/>
      <c r="T87" s="198"/>
      <c r="U87" s="198"/>
      <c r="V87" s="198"/>
      <c r="W87" s="198"/>
      <c r="X87" s="198"/>
      <c r="Y87" s="198"/>
      <c r="Z87" s="198"/>
      <c r="AA87" s="290">
        <v>5.39</v>
      </c>
      <c r="AB87" s="166">
        <f t="shared" si="58"/>
        <v>0</v>
      </c>
      <c r="AC87" s="167">
        <f t="shared" si="59"/>
        <v>0</v>
      </c>
      <c r="AD87" s="102"/>
      <c r="AE87" s="102"/>
      <c r="AF87" s="102"/>
      <c r="AG87" s="102"/>
      <c r="AH87" s="102"/>
      <c r="AI87" s="102">
        <v>3</v>
      </c>
      <c r="AJ87" s="102"/>
      <c r="AK87" s="102"/>
      <c r="AL87" s="102"/>
      <c r="AM87" s="102">
        <f>$N87*1</f>
        <v>0</v>
      </c>
      <c r="AN87" s="102"/>
      <c r="AO87" s="102">
        <f>$N87*2</f>
        <v>0</v>
      </c>
      <c r="AP87" s="102"/>
      <c r="AQ87" s="102"/>
      <c r="AR87" s="102"/>
      <c r="AS87" s="102"/>
      <c r="AT87" s="102"/>
      <c r="AU87" s="102">
        <f t="shared" si="60"/>
        <v>0</v>
      </c>
      <c r="AV87" s="102">
        <f t="shared" si="61"/>
        <v>0</v>
      </c>
      <c r="AW87" s="102">
        <f t="shared" si="62"/>
        <v>0</v>
      </c>
      <c r="AX87" s="102">
        <f t="shared" si="63"/>
        <v>0</v>
      </c>
      <c r="AY87" s="102">
        <f t="shared" si="64"/>
        <v>0</v>
      </c>
      <c r="AZ87" s="102">
        <f t="shared" si="65"/>
        <v>0</v>
      </c>
      <c r="BA87" s="102">
        <f t="shared" si="66"/>
        <v>0</v>
      </c>
      <c r="BB87" s="102"/>
      <c r="BC87" s="102">
        <f t="shared" si="56"/>
        <v>0</v>
      </c>
      <c r="BD87" s="102">
        <f t="shared" si="67"/>
        <v>0</v>
      </c>
      <c r="BE87" s="102">
        <f t="shared" si="68"/>
        <v>0</v>
      </c>
      <c r="BF87" s="102">
        <f t="shared" si="69"/>
        <v>0</v>
      </c>
      <c r="BG87" s="102">
        <f t="shared" si="70"/>
        <v>0</v>
      </c>
      <c r="BH87" s="102">
        <f t="shared" si="71"/>
        <v>0</v>
      </c>
      <c r="BI87" s="112"/>
      <c r="BJ87" s="112">
        <f t="shared" si="55"/>
        <v>0</v>
      </c>
      <c r="BK87">
        <v>21000997</v>
      </c>
    </row>
    <row r="88" spans="1:63" ht="13.5" customHeight="1">
      <c r="A88" s="92">
        <v>41099</v>
      </c>
      <c r="B88" s="93" t="s">
        <v>629</v>
      </c>
      <c r="C88" s="100" t="s">
        <v>47</v>
      </c>
      <c r="D88" s="289" t="s">
        <v>110</v>
      </c>
      <c r="E88" s="82">
        <v>3</v>
      </c>
      <c r="F88" s="82"/>
      <c r="G88" s="82"/>
      <c r="H88" s="82"/>
      <c r="I88" s="32"/>
      <c r="J88" s="32"/>
      <c r="K88" s="32">
        <v>3</v>
      </c>
      <c r="L88" s="32"/>
      <c r="M88" s="127">
        <v>109.8036</v>
      </c>
      <c r="N88" s="197">
        <f t="shared" si="57"/>
        <v>0</v>
      </c>
      <c r="O88" s="198"/>
      <c r="P88" s="198"/>
      <c r="Q88" s="198"/>
      <c r="R88" s="198"/>
      <c r="S88" s="198"/>
      <c r="T88" s="198"/>
      <c r="U88" s="198"/>
      <c r="V88" s="198"/>
      <c r="W88" s="198"/>
      <c r="X88" s="198"/>
      <c r="Y88" s="198"/>
      <c r="Z88" s="198"/>
      <c r="AA88" s="290">
        <v>1.84</v>
      </c>
      <c r="AB88" s="166">
        <f t="shared" si="58"/>
        <v>0</v>
      </c>
      <c r="AC88" s="167">
        <f t="shared" si="59"/>
        <v>0</v>
      </c>
      <c r="AD88" s="102"/>
      <c r="AE88" s="102"/>
      <c r="AF88" s="102"/>
      <c r="AG88" s="102"/>
      <c r="AH88" s="102"/>
      <c r="AI88" s="102">
        <v>3</v>
      </c>
      <c r="AJ88" s="102"/>
      <c r="AK88" s="102"/>
      <c r="AL88" s="102"/>
      <c r="AM88" s="102">
        <f>$N88*2</f>
        <v>0</v>
      </c>
      <c r="AN88" s="102"/>
      <c r="AO88" s="102">
        <f>$N88*1</f>
        <v>0</v>
      </c>
      <c r="AP88" s="102"/>
      <c r="AQ88" s="102"/>
      <c r="AR88" s="102"/>
      <c r="AS88" s="102"/>
      <c r="AT88" s="102"/>
      <c r="AU88" s="102">
        <f t="shared" si="60"/>
        <v>0</v>
      </c>
      <c r="AV88" s="102">
        <f t="shared" si="61"/>
        <v>0</v>
      </c>
      <c r="AW88" s="102">
        <f t="shared" si="62"/>
        <v>0</v>
      </c>
      <c r="AX88" s="102">
        <f t="shared" si="63"/>
        <v>0</v>
      </c>
      <c r="AY88" s="102">
        <f t="shared" si="64"/>
        <v>0</v>
      </c>
      <c r="AZ88" s="102">
        <f t="shared" si="65"/>
        <v>0</v>
      </c>
      <c r="BA88" s="102">
        <f t="shared" si="66"/>
        <v>0</v>
      </c>
      <c r="BB88" s="102"/>
      <c r="BC88" s="102">
        <f t="shared" si="56"/>
        <v>0</v>
      </c>
      <c r="BD88" s="102">
        <f t="shared" si="67"/>
        <v>0</v>
      </c>
      <c r="BE88" s="102">
        <f t="shared" si="68"/>
        <v>0</v>
      </c>
      <c r="BF88" s="102">
        <f t="shared" si="69"/>
        <v>0</v>
      </c>
      <c r="BG88" s="102">
        <f t="shared" si="70"/>
        <v>0</v>
      </c>
      <c r="BH88" s="102">
        <f t="shared" si="71"/>
        <v>0</v>
      </c>
      <c r="BI88" s="112"/>
      <c r="BJ88" s="112">
        <f t="shared" si="55"/>
        <v>0</v>
      </c>
      <c r="BK88">
        <v>21000998</v>
      </c>
    </row>
    <row r="89" spans="1:63" ht="13.5" customHeight="1">
      <c r="A89" s="92">
        <v>41100</v>
      </c>
      <c r="B89" s="93" t="s">
        <v>630</v>
      </c>
      <c r="C89" s="100" t="s">
        <v>47</v>
      </c>
      <c r="D89" s="289" t="s">
        <v>110</v>
      </c>
      <c r="E89" s="82">
        <v>3</v>
      </c>
      <c r="F89" s="82"/>
      <c r="G89" s="82"/>
      <c r="H89" s="82"/>
      <c r="I89" s="32"/>
      <c r="J89" s="32"/>
      <c r="K89" s="32">
        <v>3</v>
      </c>
      <c r="L89" s="32"/>
      <c r="M89" s="127">
        <v>121.50000000000001</v>
      </c>
      <c r="N89" s="197">
        <f t="shared" si="57"/>
        <v>0</v>
      </c>
      <c r="O89" s="198"/>
      <c r="P89" s="198"/>
      <c r="Q89" s="198"/>
      <c r="R89" s="198"/>
      <c r="S89" s="198"/>
      <c r="T89" s="198"/>
      <c r="U89" s="198"/>
      <c r="V89" s="198"/>
      <c r="W89" s="198"/>
      <c r="X89" s="198"/>
      <c r="Y89" s="198"/>
      <c r="Z89" s="198"/>
      <c r="AA89" s="290">
        <v>2.0299999999999998</v>
      </c>
      <c r="AB89" s="166">
        <f t="shared" si="58"/>
        <v>0</v>
      </c>
      <c r="AC89" s="167">
        <f t="shared" si="59"/>
        <v>0</v>
      </c>
      <c r="AD89" s="102"/>
      <c r="AE89" s="102"/>
      <c r="AF89" s="102"/>
      <c r="AG89" s="102"/>
      <c r="AH89" s="102"/>
      <c r="AI89" s="102">
        <v>3</v>
      </c>
      <c r="AJ89" s="102"/>
      <c r="AK89" s="102"/>
      <c r="AL89" s="102"/>
      <c r="AM89" s="102"/>
      <c r="AN89" s="102"/>
      <c r="AO89" s="102">
        <f>$N89*3</f>
        <v>0</v>
      </c>
      <c r="AP89" s="102"/>
      <c r="AQ89" s="102"/>
      <c r="AR89" s="102"/>
      <c r="AS89" s="102"/>
      <c r="AT89" s="102"/>
      <c r="AU89" s="102">
        <f t="shared" si="60"/>
        <v>0</v>
      </c>
      <c r="AV89" s="102">
        <f t="shared" si="61"/>
        <v>0</v>
      </c>
      <c r="AW89" s="102">
        <f t="shared" si="62"/>
        <v>0</v>
      </c>
      <c r="AX89" s="102">
        <f t="shared" si="63"/>
        <v>0</v>
      </c>
      <c r="AY89" s="102">
        <f t="shared" si="64"/>
        <v>0</v>
      </c>
      <c r="AZ89" s="102">
        <f t="shared" si="65"/>
        <v>0</v>
      </c>
      <c r="BA89" s="102">
        <f t="shared" si="66"/>
        <v>0</v>
      </c>
      <c r="BB89" s="102"/>
      <c r="BC89" s="102">
        <f t="shared" si="56"/>
        <v>0</v>
      </c>
      <c r="BD89" s="102">
        <f t="shared" si="67"/>
        <v>0</v>
      </c>
      <c r="BE89" s="102">
        <f t="shared" si="68"/>
        <v>0</v>
      </c>
      <c r="BF89" s="102">
        <f t="shared" si="69"/>
        <v>0</v>
      </c>
      <c r="BG89" s="102">
        <f t="shared" si="70"/>
        <v>0</v>
      </c>
      <c r="BH89" s="102">
        <f t="shared" si="71"/>
        <v>0</v>
      </c>
      <c r="BI89" s="112"/>
      <c r="BJ89" s="112">
        <f t="shared" si="55"/>
        <v>0</v>
      </c>
      <c r="BK89">
        <v>21000999</v>
      </c>
    </row>
    <row r="90" spans="1:63" ht="13.5" customHeight="1">
      <c r="A90" s="92">
        <v>41101</v>
      </c>
      <c r="B90" s="93" t="s">
        <v>631</v>
      </c>
      <c r="C90" s="100" t="s">
        <v>47</v>
      </c>
      <c r="D90" s="289" t="s">
        <v>110</v>
      </c>
      <c r="E90" s="82">
        <v>3</v>
      </c>
      <c r="F90" s="82"/>
      <c r="G90" s="82"/>
      <c r="H90" s="82"/>
      <c r="I90" s="32"/>
      <c r="J90" s="32"/>
      <c r="K90" s="32">
        <v>3</v>
      </c>
      <c r="L90" s="32"/>
      <c r="M90" s="127">
        <v>140.4</v>
      </c>
      <c r="N90" s="197">
        <f t="shared" si="57"/>
        <v>0</v>
      </c>
      <c r="O90" s="198"/>
      <c r="P90" s="198"/>
      <c r="Q90" s="198"/>
      <c r="R90" s="198"/>
      <c r="S90" s="198"/>
      <c r="T90" s="198"/>
      <c r="U90" s="198"/>
      <c r="V90" s="198"/>
      <c r="W90" s="198"/>
      <c r="X90" s="198"/>
      <c r="Y90" s="198"/>
      <c r="Z90" s="198"/>
      <c r="AA90" s="290">
        <v>2.4</v>
      </c>
      <c r="AB90" s="166">
        <f t="shared" si="58"/>
        <v>0</v>
      </c>
      <c r="AC90" s="167">
        <f t="shared" si="59"/>
        <v>0</v>
      </c>
      <c r="AD90" s="102"/>
      <c r="AE90" s="102"/>
      <c r="AF90" s="102"/>
      <c r="AG90" s="102"/>
      <c r="AH90" s="102"/>
      <c r="AI90" s="102">
        <v>3</v>
      </c>
      <c r="AJ90" s="102"/>
      <c r="AK90" s="102"/>
      <c r="AL90" s="102"/>
      <c r="AM90" s="102"/>
      <c r="AN90" s="102"/>
      <c r="AO90" s="102">
        <f>$N90*3</f>
        <v>0</v>
      </c>
      <c r="AP90" s="102"/>
      <c r="AQ90" s="102"/>
      <c r="AR90" s="102"/>
      <c r="AS90" s="102"/>
      <c r="AT90" s="102"/>
      <c r="AU90" s="102">
        <f t="shared" si="60"/>
        <v>0</v>
      </c>
      <c r="AV90" s="102">
        <f t="shared" si="61"/>
        <v>0</v>
      </c>
      <c r="AW90" s="102">
        <f t="shared" si="62"/>
        <v>0</v>
      </c>
      <c r="AX90" s="102">
        <f t="shared" si="63"/>
        <v>0</v>
      </c>
      <c r="AY90" s="102">
        <f t="shared" si="64"/>
        <v>0</v>
      </c>
      <c r="AZ90" s="102">
        <f t="shared" si="65"/>
        <v>0</v>
      </c>
      <c r="BA90" s="102">
        <f t="shared" si="66"/>
        <v>0</v>
      </c>
      <c r="BB90" s="102"/>
      <c r="BC90" s="102">
        <f t="shared" si="56"/>
        <v>0</v>
      </c>
      <c r="BD90" s="102">
        <f t="shared" si="67"/>
        <v>0</v>
      </c>
      <c r="BE90" s="102">
        <f t="shared" si="68"/>
        <v>0</v>
      </c>
      <c r="BF90" s="102">
        <f t="shared" si="69"/>
        <v>0</v>
      </c>
      <c r="BG90" s="102">
        <f t="shared" si="70"/>
        <v>0</v>
      </c>
      <c r="BH90" s="102">
        <f t="shared" si="71"/>
        <v>0</v>
      </c>
      <c r="BI90" s="112"/>
      <c r="BJ90" s="112">
        <f t="shared" si="55"/>
        <v>0</v>
      </c>
      <c r="BK90">
        <v>21001000</v>
      </c>
    </row>
    <row r="91" spans="1:63" ht="13.5" customHeight="1">
      <c r="A91" s="92">
        <v>41102</v>
      </c>
      <c r="B91" s="93" t="s">
        <v>632</v>
      </c>
      <c r="C91" s="100" t="s">
        <v>47</v>
      </c>
      <c r="D91" s="289" t="s">
        <v>110</v>
      </c>
      <c r="E91" s="82">
        <v>2</v>
      </c>
      <c r="F91" s="82"/>
      <c r="G91" s="82"/>
      <c r="H91" s="82"/>
      <c r="I91" s="32"/>
      <c r="J91" s="32"/>
      <c r="K91" s="32">
        <v>2</v>
      </c>
      <c r="L91" s="32"/>
      <c r="M91" s="127">
        <v>97.2</v>
      </c>
      <c r="N91" s="197">
        <f t="shared" si="57"/>
        <v>0</v>
      </c>
      <c r="O91" s="198"/>
      <c r="P91" s="198"/>
      <c r="Q91" s="198"/>
      <c r="R91" s="198"/>
      <c r="S91" s="198"/>
      <c r="T91" s="198"/>
      <c r="U91" s="198"/>
      <c r="V91" s="198"/>
      <c r="W91" s="198"/>
      <c r="X91" s="198"/>
      <c r="Y91" s="198"/>
      <c r="Z91" s="198"/>
      <c r="AA91" s="290">
        <v>1.82</v>
      </c>
      <c r="AB91" s="166">
        <f t="shared" si="58"/>
        <v>0</v>
      </c>
      <c r="AC91" s="167">
        <f t="shared" si="59"/>
        <v>0</v>
      </c>
      <c r="AD91" s="102"/>
      <c r="AE91" s="102"/>
      <c r="AF91" s="102"/>
      <c r="AG91" s="102"/>
      <c r="AH91" s="102"/>
      <c r="AI91" s="102">
        <v>2</v>
      </c>
      <c r="AJ91" s="102"/>
      <c r="AK91" s="102"/>
      <c r="AL91" s="102"/>
      <c r="AM91" s="102"/>
      <c r="AN91" s="102"/>
      <c r="AO91" s="102">
        <f>$N91*1</f>
        <v>0</v>
      </c>
      <c r="AP91" s="102">
        <f>$N91*1</f>
        <v>0</v>
      </c>
      <c r="AQ91" s="102"/>
      <c r="AR91" s="102"/>
      <c r="AS91" s="102"/>
      <c r="AT91" s="102"/>
      <c r="AU91" s="102">
        <f t="shared" si="60"/>
        <v>0</v>
      </c>
      <c r="AV91" s="102">
        <f t="shared" si="61"/>
        <v>0</v>
      </c>
      <c r="AW91" s="102">
        <f t="shared" si="62"/>
        <v>0</v>
      </c>
      <c r="AX91" s="102">
        <f t="shared" si="63"/>
        <v>0</v>
      </c>
      <c r="AY91" s="102">
        <f t="shared" si="64"/>
        <v>0</v>
      </c>
      <c r="AZ91" s="102">
        <f t="shared" si="65"/>
        <v>0</v>
      </c>
      <c r="BA91" s="102">
        <f t="shared" si="66"/>
        <v>0</v>
      </c>
      <c r="BB91" s="102"/>
      <c r="BC91" s="102">
        <f t="shared" si="56"/>
        <v>0</v>
      </c>
      <c r="BD91" s="102">
        <f t="shared" si="67"/>
        <v>0</v>
      </c>
      <c r="BE91" s="102">
        <f t="shared" si="68"/>
        <v>0</v>
      </c>
      <c r="BF91" s="102">
        <f t="shared" si="69"/>
        <v>0</v>
      </c>
      <c r="BG91" s="102">
        <f t="shared" si="70"/>
        <v>0</v>
      </c>
      <c r="BH91" s="102">
        <f t="shared" si="71"/>
        <v>0</v>
      </c>
      <c r="BI91" s="112"/>
      <c r="BJ91" s="112">
        <f t="shared" si="55"/>
        <v>0</v>
      </c>
      <c r="BK91">
        <v>21001001</v>
      </c>
    </row>
    <row r="92" spans="1:63">
      <c r="A92" s="112"/>
      <c r="B92" s="38"/>
      <c r="C92" s="163"/>
      <c r="D92" s="112"/>
      <c r="E92" s="33"/>
      <c r="F92" s="164"/>
      <c r="G92" s="164"/>
      <c r="H92" s="164"/>
      <c r="I92" s="164"/>
      <c r="J92" s="164"/>
      <c r="K92" s="164"/>
      <c r="L92" s="164"/>
      <c r="M92" s="293" t="s">
        <v>633</v>
      </c>
      <c r="N92" s="139">
        <f>SUM(N5:N91)</f>
        <v>0</v>
      </c>
      <c r="O92" s="203"/>
      <c r="P92" s="203"/>
      <c r="Q92" s="203"/>
      <c r="R92" s="203"/>
      <c r="S92" s="203"/>
      <c r="T92" s="203"/>
      <c r="U92" s="203"/>
      <c r="V92" s="203"/>
      <c r="W92" s="203"/>
      <c r="X92" s="203"/>
      <c r="Y92" s="203"/>
      <c r="Z92" s="203"/>
      <c r="AA92" s="165"/>
      <c r="AB92" s="215"/>
      <c r="AC92" s="216"/>
      <c r="AD92" s="112"/>
      <c r="AE92" s="112"/>
      <c r="AF92" s="112"/>
      <c r="AG92" s="112"/>
      <c r="AH92" s="112"/>
      <c r="AI92" s="112"/>
      <c r="AJ92" s="112"/>
      <c r="AK92" s="3">
        <v>40</v>
      </c>
      <c r="AL92" s="3">
        <v>50</v>
      </c>
      <c r="AM92" s="3">
        <v>70</v>
      </c>
      <c r="AN92" s="3">
        <v>80</v>
      </c>
      <c r="AO92" s="3">
        <v>90</v>
      </c>
      <c r="AP92" s="3">
        <v>100</v>
      </c>
      <c r="AQ92" s="3">
        <v>120</v>
      </c>
      <c r="AR92" s="3">
        <v>140</v>
      </c>
      <c r="AS92" s="3" t="s">
        <v>70</v>
      </c>
      <c r="AT92" s="3" t="s">
        <v>71</v>
      </c>
      <c r="AU92" s="164">
        <f>SUM(AU4:AU91)</f>
        <v>0</v>
      </c>
      <c r="AV92" s="164">
        <f t="shared" ref="AV92:BA92" si="72">SUM(AV4:AV91)</f>
        <v>0</v>
      </c>
      <c r="AW92" s="164">
        <f t="shared" si="72"/>
        <v>0</v>
      </c>
      <c r="AX92" s="164">
        <f t="shared" si="72"/>
        <v>0</v>
      </c>
      <c r="AY92" s="164">
        <f t="shared" si="72"/>
        <v>0</v>
      </c>
      <c r="AZ92" s="164">
        <f t="shared" si="72"/>
        <v>0</v>
      </c>
      <c r="BA92" s="164">
        <f t="shared" si="72"/>
        <v>0</v>
      </c>
      <c r="BB92" s="164"/>
      <c r="BC92" s="164">
        <f>SUM(BC4:BC91)</f>
        <v>0</v>
      </c>
      <c r="BD92" s="164">
        <f t="shared" ref="BD92:BH92" si="73">SUM(BD4:BD91)</f>
        <v>0</v>
      </c>
      <c r="BE92" s="164">
        <f t="shared" si="73"/>
        <v>0</v>
      </c>
      <c r="BF92" s="164">
        <f t="shared" si="73"/>
        <v>0</v>
      </c>
      <c r="BG92" s="164">
        <f t="shared" si="73"/>
        <v>0</v>
      </c>
      <c r="BH92" s="164">
        <f t="shared" si="73"/>
        <v>0</v>
      </c>
      <c r="BI92" s="112"/>
      <c r="BJ92" s="112">
        <f t="shared" si="55"/>
        <v>0</v>
      </c>
    </row>
    <row r="93" spans="1:63">
      <c r="A93" s="112"/>
      <c r="B93" s="38"/>
      <c r="C93" s="163"/>
      <c r="D93" s="112"/>
      <c r="E93" s="33"/>
      <c r="F93" s="164"/>
      <c r="G93" s="164"/>
      <c r="H93" s="164"/>
      <c r="I93" s="164"/>
      <c r="J93" s="164"/>
      <c r="K93" s="164"/>
      <c r="L93" s="164"/>
      <c r="M93" s="138" t="s">
        <v>406</v>
      </c>
      <c r="N93" s="140">
        <f>AC94</f>
        <v>0</v>
      </c>
      <c r="O93" s="203"/>
      <c r="P93" s="203"/>
      <c r="Q93" s="203"/>
      <c r="R93" s="203"/>
      <c r="S93" s="203"/>
      <c r="T93" s="203"/>
      <c r="U93" s="203"/>
      <c r="V93" s="203"/>
      <c r="W93" s="203"/>
      <c r="X93" s="203"/>
      <c r="Y93" s="203"/>
      <c r="Z93" s="203"/>
      <c r="AA93" s="177" t="s">
        <v>408</v>
      </c>
      <c r="AB93" s="172">
        <f>SUM(AU92:AZ92)</f>
        <v>0</v>
      </c>
      <c r="AC93" s="294"/>
      <c r="AD93" s="112"/>
      <c r="AE93" s="112"/>
      <c r="AF93" s="112"/>
      <c r="AG93" s="112"/>
      <c r="AH93" s="112"/>
      <c r="AI93" s="112"/>
      <c r="AJ93" s="112"/>
      <c r="AK93" s="112">
        <f>SUM(AK5:AK91)</f>
        <v>0</v>
      </c>
      <c r="AL93" s="112">
        <f>SUM(AL5:AL91)</f>
        <v>0</v>
      </c>
      <c r="AM93" s="112">
        <f t="shared" ref="AM93:AT93" si="74">SUM(AM5:AM91)</f>
        <v>0</v>
      </c>
      <c r="AN93" s="112">
        <f t="shared" si="74"/>
        <v>0</v>
      </c>
      <c r="AO93" s="112">
        <f t="shared" si="74"/>
        <v>0</v>
      </c>
      <c r="AP93" s="112">
        <f t="shared" si="74"/>
        <v>0</v>
      </c>
      <c r="AQ93" s="112">
        <f t="shared" si="74"/>
        <v>0</v>
      </c>
      <c r="AR93" s="112">
        <f t="shared" si="74"/>
        <v>0</v>
      </c>
      <c r="AS93" s="112">
        <f t="shared" si="74"/>
        <v>0</v>
      </c>
      <c r="AT93" s="112">
        <f t="shared" si="74"/>
        <v>0</v>
      </c>
      <c r="AU93" s="112"/>
      <c r="AV93" s="112"/>
      <c r="AW93" s="112"/>
      <c r="AX93" s="112"/>
      <c r="AY93" s="112"/>
      <c r="AZ93" s="112"/>
      <c r="BA93" s="112"/>
      <c r="BB93" s="112"/>
      <c r="BC93" s="112"/>
      <c r="BD93" s="112"/>
      <c r="BE93" s="112"/>
      <c r="BF93" s="112"/>
      <c r="BG93" s="112"/>
      <c r="BH93" s="112"/>
      <c r="BI93" s="112"/>
      <c r="BJ93" s="112"/>
    </row>
    <row r="94" spans="1:63">
      <c r="A94" s="112"/>
      <c r="B94" s="38"/>
      <c r="C94" s="163"/>
      <c r="D94" s="112"/>
      <c r="E94" s="33"/>
      <c r="F94" s="164"/>
      <c r="G94" s="164"/>
      <c r="H94" s="164"/>
      <c r="I94" s="164"/>
      <c r="J94" s="164"/>
      <c r="K94" s="164"/>
      <c r="L94" s="164"/>
      <c r="M94" s="131"/>
      <c r="N94" s="202"/>
      <c r="O94" s="203"/>
      <c r="P94" s="203"/>
      <c r="Q94" s="203"/>
      <c r="R94" s="203"/>
      <c r="S94" s="203"/>
      <c r="T94" s="203"/>
      <c r="U94" s="203"/>
      <c r="V94" s="203"/>
      <c r="W94" s="203"/>
      <c r="X94" s="203"/>
      <c r="Y94" s="203"/>
      <c r="Z94" s="203"/>
      <c r="AA94" s="177" t="s">
        <v>634</v>
      </c>
      <c r="AB94" s="215">
        <f>SUM(AB4:AB91)</f>
        <v>0</v>
      </c>
      <c r="AC94" s="38">
        <f>SUM(AC4:AC91)</f>
        <v>0</v>
      </c>
      <c r="AD94" s="112"/>
      <c r="AE94" s="112"/>
      <c r="AF94" s="112"/>
      <c r="AG94" s="112"/>
      <c r="AH94" s="112"/>
      <c r="AI94" s="112"/>
      <c r="AJ94" s="112"/>
      <c r="AK94" s="626" t="s">
        <v>635</v>
      </c>
      <c r="AL94" s="626"/>
      <c r="AM94" s="626"/>
      <c r="AN94" s="626"/>
      <c r="AO94" s="626"/>
      <c r="AP94" s="626"/>
      <c r="AQ94" s="626"/>
      <c r="AR94" s="626"/>
      <c r="AS94" s="626"/>
      <c r="AT94" s="626"/>
      <c r="AU94" s="112"/>
      <c r="AV94" s="112"/>
      <c r="AW94" s="112"/>
      <c r="AX94" s="112"/>
      <c r="AY94" s="112"/>
      <c r="AZ94" s="112"/>
      <c r="BA94" s="112"/>
      <c r="BB94" s="112"/>
      <c r="BC94" s="112"/>
      <c r="BD94" s="112"/>
      <c r="BE94" s="112"/>
      <c r="BF94" s="112"/>
      <c r="BG94" s="112"/>
      <c r="BH94" s="112"/>
      <c r="BI94" s="112"/>
      <c r="BJ94" s="112"/>
    </row>
    <row r="95" spans="1:63">
      <c r="D95" s="186"/>
    </row>
    <row r="96" spans="1:63">
      <c r="D96" s="186"/>
    </row>
    <row r="97" spans="4:4">
      <c r="D97" s="186"/>
    </row>
    <row r="98" spans="4:4">
      <c r="D98" s="186"/>
    </row>
    <row r="99" spans="4:4">
      <c r="D99" s="186"/>
    </row>
  </sheetData>
  <mergeCells count="7">
    <mergeCell ref="AU1:AZ1"/>
    <mergeCell ref="BC1:BH1"/>
    <mergeCell ref="AK2:AT2"/>
    <mergeCell ref="AK94:AT94"/>
    <mergeCell ref="F1:K1"/>
    <mergeCell ref="N1:Z1"/>
    <mergeCell ref="AD1:AI1"/>
  </mergeCells>
  <hyperlinks>
    <hyperlink ref="N1" r:id="rId1" xr:uid="{00000000-0004-0000-0500-000000000000}"/>
    <hyperlink ref="D5" r:id="rId2" xr:uid="{00000000-0004-0000-0500-000001000000}"/>
    <hyperlink ref="D6" r:id="rId3" xr:uid="{00000000-0004-0000-0500-000002000000}"/>
    <hyperlink ref="D7" r:id="rId4" xr:uid="{00000000-0004-0000-0500-000003000000}"/>
    <hyperlink ref="D8" r:id="rId5" xr:uid="{00000000-0004-0000-0500-000004000000}"/>
    <hyperlink ref="D9" r:id="rId6" xr:uid="{00000000-0004-0000-0500-000005000000}"/>
    <hyperlink ref="D10" r:id="rId7" xr:uid="{00000000-0004-0000-0500-000006000000}"/>
    <hyperlink ref="D11" r:id="rId8" xr:uid="{00000000-0004-0000-0500-000007000000}"/>
    <hyperlink ref="D12" r:id="rId9" xr:uid="{00000000-0004-0000-0500-000008000000}"/>
    <hyperlink ref="D14" r:id="rId10" xr:uid="{00000000-0004-0000-0500-000009000000}"/>
    <hyperlink ref="D15" r:id="rId11" xr:uid="{00000000-0004-0000-0500-00000A000000}"/>
    <hyperlink ref="D16" r:id="rId12" xr:uid="{00000000-0004-0000-0500-00000B000000}"/>
    <hyperlink ref="D17" r:id="rId13" xr:uid="{00000000-0004-0000-0500-00000C000000}"/>
    <hyperlink ref="D18" r:id="rId14" xr:uid="{00000000-0004-0000-0500-00000D000000}"/>
    <hyperlink ref="D19" r:id="rId15" xr:uid="{00000000-0004-0000-0500-00000E000000}"/>
    <hyperlink ref="D20" r:id="rId16" xr:uid="{00000000-0004-0000-0500-00000F000000}"/>
    <hyperlink ref="D21" r:id="rId17" xr:uid="{00000000-0004-0000-0500-000010000000}"/>
    <hyperlink ref="D22" r:id="rId18" xr:uid="{00000000-0004-0000-0500-000011000000}"/>
    <hyperlink ref="D23" r:id="rId19" xr:uid="{00000000-0004-0000-0500-000012000000}"/>
    <hyperlink ref="D24" r:id="rId20" xr:uid="{00000000-0004-0000-0500-000013000000}"/>
    <hyperlink ref="D25" r:id="rId21" xr:uid="{00000000-0004-0000-0500-000014000000}"/>
    <hyperlink ref="D26" r:id="rId22" xr:uid="{00000000-0004-0000-0500-000015000000}"/>
    <hyperlink ref="D28" r:id="rId23" xr:uid="{00000000-0004-0000-0500-000016000000}"/>
    <hyperlink ref="D29" r:id="rId24" xr:uid="{00000000-0004-0000-0500-000017000000}"/>
    <hyperlink ref="D30" r:id="rId25" xr:uid="{00000000-0004-0000-0500-000018000000}"/>
    <hyperlink ref="D31" r:id="rId26" xr:uid="{00000000-0004-0000-0500-000019000000}"/>
    <hyperlink ref="D32" r:id="rId27" xr:uid="{00000000-0004-0000-0500-00001A000000}"/>
    <hyperlink ref="D33" r:id="rId28" xr:uid="{00000000-0004-0000-0500-00001B000000}"/>
    <hyperlink ref="D34" r:id="rId29" xr:uid="{00000000-0004-0000-0500-00001C000000}"/>
    <hyperlink ref="D35" r:id="rId30" xr:uid="{00000000-0004-0000-0500-00001D000000}"/>
    <hyperlink ref="D36" r:id="rId31" xr:uid="{00000000-0004-0000-0500-00001E000000}"/>
    <hyperlink ref="D37" r:id="rId32" xr:uid="{00000000-0004-0000-0500-00001F000000}"/>
    <hyperlink ref="D38" r:id="rId33" xr:uid="{00000000-0004-0000-0500-000020000000}"/>
    <hyperlink ref="D39" r:id="rId34" xr:uid="{00000000-0004-0000-0500-000021000000}"/>
    <hyperlink ref="D40" r:id="rId35" xr:uid="{00000000-0004-0000-0500-000022000000}"/>
    <hyperlink ref="D41" r:id="rId36" xr:uid="{00000000-0004-0000-0500-000023000000}"/>
    <hyperlink ref="D42" r:id="rId37" xr:uid="{00000000-0004-0000-0500-000024000000}"/>
    <hyperlink ref="D43" r:id="rId38" xr:uid="{00000000-0004-0000-0500-000025000000}"/>
    <hyperlink ref="D44" r:id="rId39" xr:uid="{00000000-0004-0000-0500-000026000000}"/>
    <hyperlink ref="D45" r:id="rId40" xr:uid="{00000000-0004-0000-0500-000027000000}"/>
    <hyperlink ref="D46" r:id="rId41" xr:uid="{00000000-0004-0000-0500-000028000000}"/>
    <hyperlink ref="D48" r:id="rId42" xr:uid="{00000000-0004-0000-0500-000029000000}"/>
    <hyperlink ref="D49" r:id="rId43" xr:uid="{00000000-0004-0000-0500-00002A000000}"/>
    <hyperlink ref="D50" r:id="rId44" xr:uid="{00000000-0004-0000-0500-00002B000000}"/>
    <hyperlink ref="D51" r:id="rId45" xr:uid="{00000000-0004-0000-0500-00002C000000}"/>
    <hyperlink ref="D52" r:id="rId46" xr:uid="{00000000-0004-0000-0500-00002D000000}"/>
    <hyperlink ref="D53" r:id="rId47" xr:uid="{00000000-0004-0000-0500-00002E000000}"/>
    <hyperlink ref="D54" r:id="rId48" xr:uid="{00000000-0004-0000-0500-00002F000000}"/>
    <hyperlink ref="D55" r:id="rId49" xr:uid="{00000000-0004-0000-0500-000030000000}"/>
    <hyperlink ref="D56" r:id="rId50" xr:uid="{00000000-0004-0000-0500-000031000000}"/>
    <hyperlink ref="D57" r:id="rId51" xr:uid="{00000000-0004-0000-0500-000032000000}"/>
    <hyperlink ref="D58" r:id="rId52" xr:uid="{00000000-0004-0000-0500-000033000000}"/>
    <hyperlink ref="D59" r:id="rId53" xr:uid="{00000000-0004-0000-0500-000034000000}"/>
    <hyperlink ref="D60" r:id="rId54" xr:uid="{00000000-0004-0000-0500-000035000000}"/>
    <hyperlink ref="D61" r:id="rId55" xr:uid="{00000000-0004-0000-0500-000036000000}"/>
    <hyperlink ref="D63" r:id="rId56" xr:uid="{00000000-0004-0000-0500-000037000000}"/>
    <hyperlink ref="D64" r:id="rId57" xr:uid="{00000000-0004-0000-0500-000038000000}"/>
    <hyperlink ref="D65" r:id="rId58" xr:uid="{00000000-0004-0000-0500-000039000000}"/>
    <hyperlink ref="D66" r:id="rId59" xr:uid="{00000000-0004-0000-0500-00003A000000}"/>
    <hyperlink ref="D67" r:id="rId60" xr:uid="{00000000-0004-0000-0500-00003B000000}"/>
    <hyperlink ref="D68" r:id="rId61" xr:uid="{00000000-0004-0000-0500-00003C000000}"/>
    <hyperlink ref="D69" r:id="rId62" xr:uid="{00000000-0004-0000-0500-00003D000000}"/>
    <hyperlink ref="D70" r:id="rId63" xr:uid="{00000000-0004-0000-0500-00003E000000}"/>
    <hyperlink ref="D71" r:id="rId64" xr:uid="{00000000-0004-0000-0500-00003F000000}"/>
    <hyperlink ref="D72" r:id="rId65" xr:uid="{00000000-0004-0000-0500-000040000000}"/>
    <hyperlink ref="D73" r:id="rId66" xr:uid="{00000000-0004-0000-0500-000041000000}"/>
    <hyperlink ref="D74" r:id="rId67" xr:uid="{00000000-0004-0000-0500-000042000000}"/>
    <hyperlink ref="D75" r:id="rId68" xr:uid="{00000000-0004-0000-0500-000043000000}"/>
    <hyperlink ref="D76" r:id="rId69" xr:uid="{00000000-0004-0000-0500-000044000000}"/>
    <hyperlink ref="D77" r:id="rId70" xr:uid="{00000000-0004-0000-0500-000045000000}"/>
    <hyperlink ref="D79" r:id="rId71" xr:uid="{00000000-0004-0000-0500-000046000000}"/>
    <hyperlink ref="D80" r:id="rId72" xr:uid="{00000000-0004-0000-0500-000047000000}"/>
    <hyperlink ref="D81" r:id="rId73" xr:uid="{00000000-0004-0000-0500-000048000000}"/>
    <hyperlink ref="D82" r:id="rId74" xr:uid="{00000000-0004-0000-0500-000049000000}"/>
    <hyperlink ref="D83" r:id="rId75" xr:uid="{00000000-0004-0000-0500-00004A000000}"/>
    <hyperlink ref="D84" r:id="rId76" xr:uid="{00000000-0004-0000-0500-00004B000000}"/>
    <hyperlink ref="D85" r:id="rId77" xr:uid="{00000000-0004-0000-0500-00004C000000}"/>
    <hyperlink ref="D86" r:id="rId78" xr:uid="{00000000-0004-0000-0500-00004D000000}"/>
    <hyperlink ref="D87" r:id="rId79" xr:uid="{00000000-0004-0000-0500-00004E000000}"/>
    <hyperlink ref="D88" r:id="rId80" xr:uid="{00000000-0004-0000-0500-00004F000000}"/>
    <hyperlink ref="D89" r:id="rId81" xr:uid="{00000000-0004-0000-0500-000050000000}"/>
    <hyperlink ref="D90" r:id="rId82" xr:uid="{00000000-0004-0000-0500-000051000000}"/>
    <hyperlink ref="D91" r:id="rId83" xr:uid="{00000000-0004-0000-0500-000052000000}"/>
    <hyperlink ref="N1:Z1" r:id="rId84" display="Please Choose Colors for the Sets  - the color cells bellow are just for basic color reference. _x000a_For better vizualization of the colors click HERE" xr:uid="{00000000-0004-0000-0500-000053000000}"/>
  </hyperlinks>
  <pageMargins left="0.7" right="0.7" top="0.75" bottom="0.75" header="0.3" footer="0.3"/>
  <ignoredErrors>
    <ignoredError sqref="N5:N91" formulaRange="1"/>
  </ignoredErrors>
  <drawing r:id="rId8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BP61"/>
  <sheetViews>
    <sheetView zoomScale="90" zoomScaleNormal="90" workbookViewId="0">
      <pane xSplit="4" ySplit="3" topLeftCell="E36" activePane="bottomRight" state="frozen"/>
      <selection pane="topRight"/>
      <selection pane="bottomLeft"/>
      <selection pane="bottomRight" activeCell="T40" sqref="T40:T46"/>
    </sheetView>
  </sheetViews>
  <sheetFormatPr baseColWidth="10" defaultColWidth="9" defaultRowHeight="13.5" customHeight="1"/>
  <cols>
    <col min="2" max="2" width="35.5546875" customWidth="1"/>
    <col min="3" max="3" width="11.88671875" customWidth="1"/>
    <col min="5" max="5" width="7.109375" customWidth="1"/>
    <col min="6" max="11" width="5.33203125" customWidth="1"/>
    <col min="14" max="26" width="6.44140625" customWidth="1"/>
    <col min="30" max="30" width="9.6640625" customWidth="1"/>
    <col min="31" max="57" width="6.33203125" customWidth="1"/>
    <col min="58" max="58" width="8.33203125" customWidth="1"/>
    <col min="59" max="59" width="6.33203125" customWidth="1"/>
    <col min="60" max="60" width="14.109375" customWidth="1"/>
    <col min="61" max="61" width="6.33203125" customWidth="1"/>
    <col min="62" max="62" width="8.44140625" customWidth="1"/>
    <col min="63" max="67" width="6.33203125" customWidth="1"/>
  </cols>
  <sheetData>
    <row r="1" spans="1:68" ht="13.5" customHeight="1">
      <c r="A1" s="78"/>
      <c r="B1" s="80"/>
      <c r="C1" s="80"/>
      <c r="D1" s="81"/>
      <c r="E1" s="82"/>
      <c r="F1" s="622" t="s">
        <v>64</v>
      </c>
      <c r="G1" s="622"/>
      <c r="H1" s="622"/>
      <c r="I1" s="622"/>
      <c r="J1" s="622"/>
      <c r="K1" s="622"/>
      <c r="L1" s="83"/>
      <c r="M1" s="639" t="s">
        <v>527</v>
      </c>
      <c r="N1" s="639"/>
      <c r="O1" s="639"/>
      <c r="P1" s="639"/>
      <c r="Q1" s="639"/>
      <c r="R1" s="639"/>
      <c r="S1" s="639"/>
      <c r="T1" s="639"/>
      <c r="U1" s="639"/>
      <c r="V1" s="639"/>
      <c r="W1" s="639"/>
      <c r="X1" s="639"/>
      <c r="Y1" s="639"/>
      <c r="Z1" s="639"/>
      <c r="AA1" s="152"/>
      <c r="AD1" s="621" t="s">
        <v>287</v>
      </c>
      <c r="AE1" s="621"/>
      <c r="AF1" s="621"/>
      <c r="AG1" s="621"/>
      <c r="AH1" s="621"/>
      <c r="AI1" s="621"/>
      <c r="AK1" s="58">
        <v>40</v>
      </c>
      <c r="AL1" s="33">
        <v>50</v>
      </c>
      <c r="AM1" s="33">
        <v>70</v>
      </c>
      <c r="AN1" s="33">
        <v>90</v>
      </c>
      <c r="AO1" s="33">
        <v>100</v>
      </c>
      <c r="AP1" s="33">
        <v>120</v>
      </c>
      <c r="AQ1" s="33" t="s">
        <v>70</v>
      </c>
      <c r="AR1" s="33" t="s">
        <v>71</v>
      </c>
      <c r="AS1" s="621" t="s">
        <v>528</v>
      </c>
      <c r="AT1" s="621"/>
      <c r="AU1" s="621"/>
      <c r="AV1" s="621"/>
      <c r="AW1" s="621"/>
      <c r="AX1" s="621"/>
      <c r="AY1" s="38"/>
      <c r="AZ1" s="621" t="s">
        <v>529</v>
      </c>
      <c r="BA1" s="621"/>
      <c r="BB1" s="621"/>
      <c r="BC1" s="621"/>
      <c r="BD1" s="621"/>
      <c r="BE1" s="621"/>
      <c r="BF1" s="38"/>
      <c r="BG1" s="38"/>
      <c r="BJ1" s="83"/>
      <c r="BL1" s="246" t="s">
        <v>636</v>
      </c>
    </row>
    <row r="2" spans="1:68" ht="41.25" customHeight="1">
      <c r="A2" s="84" t="s">
        <v>73</v>
      </c>
      <c r="B2" s="80"/>
      <c r="C2" s="80" t="s">
        <v>74</v>
      </c>
      <c r="D2" s="85" t="s">
        <v>75</v>
      </c>
      <c r="E2" s="86" t="s">
        <v>530</v>
      </c>
      <c r="F2" s="87" t="s">
        <v>10</v>
      </c>
      <c r="G2" s="87" t="s">
        <v>11</v>
      </c>
      <c r="H2" s="87" t="s">
        <v>12</v>
      </c>
      <c r="I2" s="87" t="s">
        <v>13</v>
      </c>
      <c r="J2" s="87" t="s">
        <v>14</v>
      </c>
      <c r="K2" s="87" t="s">
        <v>77</v>
      </c>
      <c r="L2" s="116" t="s">
        <v>79</v>
      </c>
      <c r="M2" s="117" t="s">
        <v>80</v>
      </c>
      <c r="N2" s="118" t="s">
        <v>49</v>
      </c>
      <c r="O2" s="119" t="s">
        <v>50</v>
      </c>
      <c r="P2" s="120" t="s">
        <v>51</v>
      </c>
      <c r="Q2" s="143" t="s">
        <v>52</v>
      </c>
      <c r="R2" s="144" t="s">
        <v>53</v>
      </c>
      <c r="S2" s="145" t="s">
        <v>54</v>
      </c>
      <c r="T2" s="146" t="s">
        <v>55</v>
      </c>
      <c r="U2" s="147" t="s">
        <v>56</v>
      </c>
      <c r="V2" s="148" t="s">
        <v>57</v>
      </c>
      <c r="W2" s="149" t="s">
        <v>58</v>
      </c>
      <c r="X2" s="150" t="s">
        <v>59</v>
      </c>
      <c r="Y2" s="153" t="s">
        <v>60</v>
      </c>
      <c r="Z2" s="154" t="s">
        <v>61</v>
      </c>
      <c r="AA2" s="155" t="s">
        <v>533</v>
      </c>
      <c r="AB2" s="156" t="s">
        <v>87</v>
      </c>
      <c r="AC2" s="157" t="s">
        <v>89</v>
      </c>
      <c r="AD2" s="158" t="s">
        <v>42</v>
      </c>
      <c r="AE2" s="158" t="s">
        <v>43</v>
      </c>
      <c r="AF2" s="158" t="s">
        <v>44</v>
      </c>
      <c r="AG2" s="158" t="s">
        <v>45</v>
      </c>
      <c r="AH2" s="158" t="s">
        <v>46</v>
      </c>
      <c r="AI2" s="158" t="s">
        <v>47</v>
      </c>
      <c r="AJ2" s="179"/>
      <c r="AK2" s="621" t="s">
        <v>90</v>
      </c>
      <c r="AL2" s="621"/>
      <c r="AM2" s="621"/>
      <c r="AN2" s="621"/>
      <c r="AO2" s="621"/>
      <c r="AP2" s="621"/>
      <c r="AQ2" s="621"/>
      <c r="AR2" s="621"/>
      <c r="AS2" s="158" t="s">
        <v>10</v>
      </c>
      <c r="AT2" s="158" t="s">
        <v>11</v>
      </c>
      <c r="AU2" s="158" t="s">
        <v>12</v>
      </c>
      <c r="AV2" s="158" t="s">
        <v>13</v>
      </c>
      <c r="AW2" s="158" t="s">
        <v>85</v>
      </c>
      <c r="AX2" s="158" t="s">
        <v>86</v>
      </c>
      <c r="AY2" s="158"/>
      <c r="AZ2" s="158" t="s">
        <v>42</v>
      </c>
      <c r="BA2" s="158" t="s">
        <v>43</v>
      </c>
      <c r="BB2" s="158" t="s">
        <v>44</v>
      </c>
      <c r="BC2" s="158" t="s">
        <v>45</v>
      </c>
      <c r="BD2" s="158" t="s">
        <v>46</v>
      </c>
      <c r="BE2" s="158" t="s">
        <v>47</v>
      </c>
      <c r="BF2" s="158" t="s">
        <v>534</v>
      </c>
      <c r="BG2" s="158"/>
      <c r="BH2" s="158" t="s">
        <v>93</v>
      </c>
      <c r="BI2" s="158"/>
      <c r="BJ2" s="116"/>
      <c r="BL2" s="247">
        <v>1</v>
      </c>
    </row>
    <row r="3" spans="1:68" ht="13.5" customHeight="1">
      <c r="A3" s="88"/>
      <c r="B3" s="80"/>
      <c r="C3" s="80"/>
      <c r="D3" s="85"/>
      <c r="E3" s="82"/>
      <c r="F3" s="87"/>
      <c r="G3" s="87"/>
      <c r="H3" s="87"/>
      <c r="I3" s="87"/>
      <c r="J3" s="87"/>
      <c r="K3" s="87"/>
      <c r="L3" s="121"/>
      <c r="M3" s="122"/>
      <c r="N3" s="123">
        <f t="shared" ref="N3:Z3" si="0">SUMPRODUCT($E$5:$E$51,N5:N51)</f>
        <v>0</v>
      </c>
      <c r="O3" s="123">
        <f t="shared" si="0"/>
        <v>0</v>
      </c>
      <c r="P3" s="123">
        <f t="shared" si="0"/>
        <v>0</v>
      </c>
      <c r="Q3" s="123">
        <f t="shared" si="0"/>
        <v>0</v>
      </c>
      <c r="R3" s="123">
        <f t="shared" si="0"/>
        <v>0</v>
      </c>
      <c r="S3" s="123">
        <f t="shared" si="0"/>
        <v>0</v>
      </c>
      <c r="T3" s="123">
        <f t="shared" si="0"/>
        <v>0</v>
      </c>
      <c r="U3" s="123">
        <f t="shared" si="0"/>
        <v>0</v>
      </c>
      <c r="V3" s="123">
        <f t="shared" si="0"/>
        <v>0</v>
      </c>
      <c r="W3" s="123">
        <f t="shared" si="0"/>
        <v>0</v>
      </c>
      <c r="X3" s="123">
        <f t="shared" si="0"/>
        <v>0</v>
      </c>
      <c r="Y3" s="123">
        <f t="shared" si="0"/>
        <v>0</v>
      </c>
      <c r="Z3" s="123">
        <f t="shared" si="0"/>
        <v>0</v>
      </c>
      <c r="AA3" s="159"/>
      <c r="AB3" s="160"/>
      <c r="AC3" s="161"/>
      <c r="AD3" s="158"/>
      <c r="AE3" s="158"/>
      <c r="AF3" s="158"/>
      <c r="AG3" s="158"/>
      <c r="AH3" s="158"/>
      <c r="AI3" s="158"/>
      <c r="AJ3" s="179"/>
      <c r="AK3" s="38"/>
      <c r="AL3" s="38"/>
      <c r="AM3" s="38"/>
      <c r="AN3" s="38"/>
      <c r="AO3" s="38"/>
      <c r="AP3" s="38"/>
      <c r="AQ3" s="38"/>
      <c r="AR3" s="38"/>
      <c r="AS3" s="158"/>
      <c r="AT3" s="158"/>
      <c r="AU3" s="158"/>
      <c r="AV3" s="158"/>
      <c r="AW3" s="158"/>
      <c r="AX3" s="158"/>
      <c r="AY3" s="158"/>
      <c r="AZ3" s="158"/>
      <c r="BA3" s="158"/>
      <c r="BB3" s="158"/>
      <c r="BC3" s="158"/>
      <c r="BD3" s="158"/>
      <c r="BE3" s="158"/>
      <c r="BF3" s="158"/>
      <c r="BG3" s="158"/>
      <c r="BJ3" s="121"/>
    </row>
    <row r="4" spans="1:68" ht="13.5" customHeight="1">
      <c r="A4" s="89"/>
      <c r="B4" s="223" t="s">
        <v>637</v>
      </c>
      <c r="C4" s="90"/>
      <c r="D4" s="91"/>
      <c r="E4" s="82"/>
      <c r="F4" s="32"/>
      <c r="G4" s="32"/>
      <c r="H4" s="32"/>
      <c r="I4" s="32"/>
      <c r="J4" s="32"/>
      <c r="K4" s="32"/>
      <c r="L4" s="32"/>
      <c r="M4" s="125" t="s">
        <v>2</v>
      </c>
      <c r="O4" s="123"/>
      <c r="P4" s="123"/>
      <c r="Q4" s="123"/>
      <c r="R4" s="123"/>
      <c r="S4" s="123"/>
      <c r="T4" s="123"/>
      <c r="U4" s="123"/>
      <c r="V4" s="123"/>
      <c r="W4" s="123"/>
      <c r="X4" s="123"/>
      <c r="Y4" s="123"/>
      <c r="Z4" s="123"/>
      <c r="AA4" s="173"/>
      <c r="AB4" s="112"/>
      <c r="AC4" s="163"/>
      <c r="AD4" s="164"/>
      <c r="AE4" s="164"/>
      <c r="AF4" s="164"/>
      <c r="AG4" s="164"/>
      <c r="AH4" s="164"/>
      <c r="AI4" s="164"/>
      <c r="AJ4" s="92"/>
      <c r="AK4" s="102">
        <v>40</v>
      </c>
      <c r="AL4" s="92">
        <v>50</v>
      </c>
      <c r="AM4" s="92">
        <v>70</v>
      </c>
      <c r="AN4" s="92">
        <v>90</v>
      </c>
      <c r="AO4" s="92">
        <v>100</v>
      </c>
      <c r="AP4" s="92">
        <v>120</v>
      </c>
      <c r="AQ4" s="92" t="s">
        <v>70</v>
      </c>
      <c r="AR4" s="92" t="s">
        <v>71</v>
      </c>
      <c r="AS4" s="164"/>
      <c r="AT4" s="164"/>
      <c r="AU4" s="164"/>
      <c r="AV4" s="164"/>
      <c r="AW4" s="164"/>
      <c r="AX4" s="164"/>
      <c r="AY4" s="164"/>
      <c r="AZ4" s="164"/>
      <c r="BA4" s="164"/>
      <c r="BB4" s="164"/>
      <c r="BC4" s="164"/>
      <c r="BD4" s="164"/>
      <c r="BE4" s="164"/>
      <c r="BF4" s="164"/>
      <c r="BG4" s="164"/>
      <c r="BJ4" s="32"/>
    </row>
    <row r="5" spans="1:68" ht="15" customHeight="1">
      <c r="A5" s="104"/>
      <c r="B5" s="105" t="s">
        <v>638</v>
      </c>
      <c r="C5" s="105"/>
      <c r="D5" s="191"/>
      <c r="E5" s="192"/>
      <c r="F5" s="99"/>
      <c r="G5" s="99"/>
      <c r="H5" s="99"/>
      <c r="I5" s="99"/>
      <c r="J5" s="99"/>
      <c r="K5" s="99"/>
      <c r="L5" s="271"/>
      <c r="M5" s="272"/>
      <c r="N5" s="130"/>
      <c r="O5" s="130"/>
      <c r="P5" s="130"/>
      <c r="Q5" s="130"/>
      <c r="R5" s="130"/>
      <c r="S5" s="274"/>
      <c r="T5" s="274"/>
      <c r="U5" s="274"/>
      <c r="V5" s="275"/>
      <c r="W5" s="275"/>
      <c r="X5" s="275"/>
      <c r="Y5" s="275"/>
      <c r="Z5" s="275"/>
      <c r="AA5" s="168"/>
      <c r="AB5" s="212"/>
      <c r="AC5" s="213"/>
      <c r="AD5" s="20"/>
      <c r="AE5" s="20"/>
      <c r="AF5" s="20"/>
      <c r="AG5" s="20"/>
      <c r="AH5" s="20"/>
      <c r="AI5" s="20"/>
      <c r="AJ5" s="20"/>
      <c r="AK5" s="20"/>
      <c r="AL5" s="20"/>
      <c r="AM5" s="192"/>
      <c r="AN5" s="192"/>
      <c r="AO5" s="20"/>
      <c r="AP5" s="20"/>
      <c r="AQ5" s="20"/>
      <c r="AR5" s="20"/>
      <c r="AS5" s="20"/>
      <c r="AT5" s="20"/>
      <c r="AU5" s="20"/>
      <c r="AV5" s="20"/>
      <c r="AW5" s="20"/>
      <c r="AX5" s="20"/>
      <c r="AY5" s="20"/>
      <c r="AZ5" s="20"/>
      <c r="BA5" s="20"/>
      <c r="BB5" s="20"/>
      <c r="BC5" s="20"/>
      <c r="BD5" s="20"/>
      <c r="BE5" s="20"/>
      <c r="BF5" s="182"/>
      <c r="BG5" s="182"/>
      <c r="BJ5" s="271"/>
    </row>
    <row r="6" spans="1:68" ht="15" customHeight="1">
      <c r="A6" s="515">
        <v>20003</v>
      </c>
      <c r="B6" s="567" t="s">
        <v>639</v>
      </c>
      <c r="C6" s="100" t="s">
        <v>43</v>
      </c>
      <c r="D6" s="267" t="s">
        <v>110</v>
      </c>
      <c r="E6" s="82">
        <v>10</v>
      </c>
      <c r="F6" s="32"/>
      <c r="G6" s="32"/>
      <c r="H6" s="32">
        <v>10</v>
      </c>
      <c r="I6" s="32"/>
      <c r="J6" s="32"/>
      <c r="K6" s="32"/>
      <c r="L6" s="273">
        <v>79.196399999999997</v>
      </c>
      <c r="M6" s="128">
        <f>SUM(N6:Z6)</f>
        <v>0</v>
      </c>
      <c r="N6" s="19"/>
      <c r="O6" s="19"/>
      <c r="P6" s="19"/>
      <c r="Q6" s="19"/>
      <c r="R6" s="276"/>
      <c r="S6" s="19"/>
      <c r="T6" s="19"/>
      <c r="U6" s="19"/>
      <c r="V6" s="19"/>
      <c r="W6" s="19"/>
      <c r="X6" s="19"/>
      <c r="Y6" s="19"/>
      <c r="Z6" s="19"/>
      <c r="AA6" s="169">
        <v>4.84</v>
      </c>
      <c r="AB6" s="166">
        <f t="shared" ref="AB6:AB12" si="1">M6*AA6</f>
        <v>0</v>
      </c>
      <c r="AC6" s="124">
        <f t="shared" ref="AC6:AC12" si="2">L6*SUM(N6:Z6)</f>
        <v>0</v>
      </c>
      <c r="AD6" s="92"/>
      <c r="AE6" s="92">
        <v>10</v>
      </c>
      <c r="AF6" s="92"/>
      <c r="AG6" s="92"/>
      <c r="AH6" s="92"/>
      <c r="AI6" s="92"/>
      <c r="AJ6" s="92"/>
      <c r="AK6" s="92"/>
      <c r="AL6" s="92">
        <f>$M6*2</f>
        <v>0</v>
      </c>
      <c r="AM6" s="92">
        <f>$M6*8</f>
        <v>0</v>
      </c>
      <c r="AN6" s="112"/>
      <c r="AO6" s="92"/>
      <c r="AP6" s="92"/>
      <c r="AQ6" s="92"/>
      <c r="AR6" s="92"/>
      <c r="AS6" s="92">
        <f t="shared" ref="AS6:AS51" si="3">F6*$M6</f>
        <v>0</v>
      </c>
      <c r="AT6" s="92">
        <f t="shared" ref="AT6:AT51" si="4">G6*$M6</f>
        <v>0</v>
      </c>
      <c r="AU6" s="92">
        <f t="shared" ref="AU6:AU51" si="5">H6*$M6</f>
        <v>0</v>
      </c>
      <c r="AV6" s="92">
        <f t="shared" ref="AV6:AV51" si="6">I6*$M6</f>
        <v>0</v>
      </c>
      <c r="AW6" s="92">
        <f t="shared" ref="AW6:AW51" si="7">J6*$M6</f>
        <v>0</v>
      </c>
      <c r="AX6" s="92">
        <f t="shared" ref="AX6:AX51" si="8">K6*$M6</f>
        <v>0</v>
      </c>
      <c r="AY6" s="92"/>
      <c r="AZ6" s="92">
        <f t="shared" ref="AZ6:AZ51" si="9">$M6*AD6</f>
        <v>0</v>
      </c>
      <c r="BA6" s="92">
        <f t="shared" ref="BA6:BA51" si="10">$M6*AE6</f>
        <v>0</v>
      </c>
      <c r="BB6" s="92">
        <f t="shared" ref="BB6:BB51" si="11">$M6*AF6</f>
        <v>0</v>
      </c>
      <c r="BC6" s="92">
        <f t="shared" ref="BC6:BC51" si="12">$M6*AG6</f>
        <v>0</v>
      </c>
      <c r="BD6" s="92">
        <f t="shared" ref="BD6:BD51" si="13">$M6*AH6</f>
        <v>0</v>
      </c>
      <c r="BE6" s="92">
        <f t="shared" ref="BE6:BE51" si="14">$M6*AI6</f>
        <v>0</v>
      </c>
      <c r="BF6" s="112">
        <v>31.2</v>
      </c>
      <c r="BG6" s="112"/>
      <c r="BH6" s="185">
        <v>21000332</v>
      </c>
      <c r="BI6" s="33"/>
      <c r="BJ6" s="273"/>
      <c r="BK6" s="33"/>
      <c r="BL6" s="33"/>
      <c r="BM6" s="33"/>
      <c r="BN6" s="33"/>
      <c r="BO6" s="33"/>
      <c r="BP6" s="33"/>
    </row>
    <row r="7" spans="1:68" ht="15" customHeight="1">
      <c r="A7" s="515">
        <v>20004</v>
      </c>
      <c r="B7" s="567" t="s">
        <v>639</v>
      </c>
      <c r="C7" s="100" t="s">
        <v>45</v>
      </c>
      <c r="D7" s="267" t="s">
        <v>110</v>
      </c>
      <c r="E7" s="82">
        <v>10</v>
      </c>
      <c r="F7" s="32"/>
      <c r="G7" s="32"/>
      <c r="H7" s="32">
        <v>10</v>
      </c>
      <c r="I7" s="32"/>
      <c r="J7" s="32"/>
      <c r="K7" s="32"/>
      <c r="L7" s="273">
        <v>65.696399999999997</v>
      </c>
      <c r="M7" s="128">
        <f t="shared" ref="M7:M12" si="15">SUM(N7:Z7)</f>
        <v>0</v>
      </c>
      <c r="N7" s="19"/>
      <c r="O7" s="19"/>
      <c r="P7" s="19"/>
      <c r="Q7" s="19"/>
      <c r="R7" s="276"/>
      <c r="S7" s="19"/>
      <c r="T7" s="19"/>
      <c r="U7" s="19"/>
      <c r="V7" s="19"/>
      <c r="W7" s="19"/>
      <c r="X7" s="19"/>
      <c r="Y7" s="19"/>
      <c r="Z7" s="19"/>
      <c r="AA7" s="169">
        <v>3.74</v>
      </c>
      <c r="AB7" s="166">
        <f t="shared" si="1"/>
        <v>0</v>
      </c>
      <c r="AC7" s="124">
        <f t="shared" si="2"/>
        <v>0</v>
      </c>
      <c r="AD7" s="92"/>
      <c r="AE7" s="92"/>
      <c r="AF7" s="92"/>
      <c r="AG7" s="92">
        <v>10</v>
      </c>
      <c r="AH7" s="92"/>
      <c r="AI7" s="92"/>
      <c r="AJ7" s="92"/>
      <c r="AK7" s="92">
        <f>$M7*10</f>
        <v>0</v>
      </c>
      <c r="AL7" s="92"/>
      <c r="AM7" s="92"/>
      <c r="AN7" s="92"/>
      <c r="AO7" s="92"/>
      <c r="AP7" s="92"/>
      <c r="AQ7" s="92"/>
      <c r="AR7" s="92"/>
      <c r="AS7" s="92">
        <f t="shared" si="3"/>
        <v>0</v>
      </c>
      <c r="AT7" s="92">
        <f t="shared" si="4"/>
        <v>0</v>
      </c>
      <c r="AU7" s="92">
        <f t="shared" si="5"/>
        <v>0</v>
      </c>
      <c r="AV7" s="92">
        <f t="shared" si="6"/>
        <v>0</v>
      </c>
      <c r="AW7" s="92">
        <f t="shared" si="7"/>
        <v>0</v>
      </c>
      <c r="AX7" s="92">
        <f t="shared" si="8"/>
        <v>0</v>
      </c>
      <c r="AY7" s="92"/>
      <c r="AZ7" s="92">
        <f t="shared" si="9"/>
        <v>0</v>
      </c>
      <c r="BA7" s="92">
        <f t="shared" si="10"/>
        <v>0</v>
      </c>
      <c r="BB7" s="92">
        <f t="shared" si="11"/>
        <v>0</v>
      </c>
      <c r="BC7" s="92">
        <f t="shared" si="12"/>
        <v>0</v>
      </c>
      <c r="BD7" s="92">
        <f t="shared" si="13"/>
        <v>0</v>
      </c>
      <c r="BE7" s="92">
        <f t="shared" si="14"/>
        <v>0</v>
      </c>
      <c r="BF7" s="112">
        <v>25.72</v>
      </c>
      <c r="BG7" s="112"/>
      <c r="BH7" s="186">
        <v>21000333</v>
      </c>
      <c r="BJ7" s="278"/>
    </row>
    <row r="8" spans="1:68" ht="15" customHeight="1">
      <c r="A8" s="515">
        <v>20005</v>
      </c>
      <c r="B8" s="567" t="s">
        <v>640</v>
      </c>
      <c r="C8" s="100" t="s">
        <v>46</v>
      </c>
      <c r="D8" s="267" t="s">
        <v>110</v>
      </c>
      <c r="E8" s="82">
        <v>20</v>
      </c>
      <c r="F8" s="32"/>
      <c r="G8" s="32">
        <v>20</v>
      </c>
      <c r="H8" s="32"/>
      <c r="I8" s="32"/>
      <c r="J8" s="32"/>
      <c r="K8" s="32"/>
      <c r="L8" s="273">
        <v>80.1036</v>
      </c>
      <c r="M8" s="128">
        <f t="shared" si="15"/>
        <v>0</v>
      </c>
      <c r="N8" s="19"/>
      <c r="O8" s="47"/>
      <c r="P8" s="47"/>
      <c r="Q8" s="47"/>
      <c r="R8" s="47"/>
      <c r="S8" s="47"/>
      <c r="T8" s="19"/>
      <c r="U8" s="19"/>
      <c r="V8" s="19"/>
      <c r="W8" s="19"/>
      <c r="X8" s="19"/>
      <c r="Y8" s="19"/>
      <c r="Z8" s="19"/>
      <c r="AA8" s="169">
        <v>2.85</v>
      </c>
      <c r="AB8" s="166">
        <f t="shared" si="1"/>
        <v>0</v>
      </c>
      <c r="AC8" s="124">
        <f t="shared" si="2"/>
        <v>0</v>
      </c>
      <c r="AD8" s="92"/>
      <c r="AE8" s="92"/>
      <c r="AF8" s="92"/>
      <c r="AG8" s="92"/>
      <c r="AH8" s="92">
        <v>20</v>
      </c>
      <c r="AI8" s="92"/>
      <c r="AJ8" s="92"/>
      <c r="AK8" s="92">
        <f>$M8*17</f>
        <v>0</v>
      </c>
      <c r="AL8" s="92">
        <f>$M8*3</f>
        <v>0</v>
      </c>
      <c r="AM8" s="92"/>
      <c r="AN8" s="92"/>
      <c r="AO8" s="92"/>
      <c r="AP8" s="92"/>
      <c r="AQ8" s="92"/>
      <c r="AR8" s="92"/>
      <c r="AS8" s="92">
        <f t="shared" si="3"/>
        <v>0</v>
      </c>
      <c r="AT8" s="92">
        <f t="shared" si="4"/>
        <v>0</v>
      </c>
      <c r="AU8" s="92">
        <f t="shared" si="5"/>
        <v>0</v>
      </c>
      <c r="AV8" s="92">
        <f t="shared" si="6"/>
        <v>0</v>
      </c>
      <c r="AW8" s="92">
        <f t="shared" si="7"/>
        <v>0</v>
      </c>
      <c r="AX8" s="92">
        <f t="shared" si="8"/>
        <v>0</v>
      </c>
      <c r="AY8" s="92"/>
      <c r="AZ8" s="92">
        <f t="shared" si="9"/>
        <v>0</v>
      </c>
      <c r="BA8" s="92">
        <f t="shared" si="10"/>
        <v>0</v>
      </c>
      <c r="BB8" s="92">
        <f t="shared" si="11"/>
        <v>0</v>
      </c>
      <c r="BC8" s="92">
        <f t="shared" si="12"/>
        <v>0</v>
      </c>
      <c r="BD8" s="92">
        <f t="shared" si="13"/>
        <v>0</v>
      </c>
      <c r="BE8" s="92">
        <f t="shared" si="14"/>
        <v>0</v>
      </c>
      <c r="BF8" s="112">
        <v>27.85</v>
      </c>
      <c r="BG8" s="112"/>
      <c r="BH8" s="186">
        <v>21000334</v>
      </c>
      <c r="BJ8" s="248"/>
    </row>
    <row r="9" spans="1:68" ht="15" customHeight="1">
      <c r="A9" s="515">
        <v>20006</v>
      </c>
      <c r="B9" s="567" t="s">
        <v>639</v>
      </c>
      <c r="C9" s="100" t="s">
        <v>46</v>
      </c>
      <c r="D9" s="267" t="s">
        <v>110</v>
      </c>
      <c r="E9" s="82">
        <v>10</v>
      </c>
      <c r="F9" s="32"/>
      <c r="G9" s="32"/>
      <c r="H9" s="32">
        <v>10</v>
      </c>
      <c r="I9" s="32"/>
      <c r="J9" s="32"/>
      <c r="K9" s="32"/>
      <c r="L9" s="273">
        <v>54.8964</v>
      </c>
      <c r="M9" s="128">
        <f t="shared" si="15"/>
        <v>0</v>
      </c>
      <c r="N9" s="19"/>
      <c r="O9" s="47"/>
      <c r="P9" s="47"/>
      <c r="Q9" s="47"/>
      <c r="R9" s="47"/>
      <c r="S9" s="47"/>
      <c r="T9" s="19"/>
      <c r="U9" s="19"/>
      <c r="V9" s="19"/>
      <c r="W9" s="19"/>
      <c r="X9" s="19"/>
      <c r="Y9" s="19"/>
      <c r="Z9" s="19"/>
      <c r="AA9" s="169">
        <v>2.81</v>
      </c>
      <c r="AB9" s="166">
        <f t="shared" si="1"/>
        <v>0</v>
      </c>
      <c r="AC9" s="124">
        <f t="shared" si="2"/>
        <v>0</v>
      </c>
      <c r="AD9" s="92"/>
      <c r="AE9" s="92"/>
      <c r="AF9" s="92"/>
      <c r="AG9" s="92"/>
      <c r="AH9" s="92">
        <v>10</v>
      </c>
      <c r="AI9" s="92"/>
      <c r="AJ9" s="92"/>
      <c r="AK9" s="92">
        <f>$M9*9</f>
        <v>0</v>
      </c>
      <c r="AL9" s="92">
        <f>$M9*1</f>
        <v>0</v>
      </c>
      <c r="AM9" s="92"/>
      <c r="AN9" s="92"/>
      <c r="AO9" s="92"/>
      <c r="AP9" s="92"/>
      <c r="AQ9" s="92"/>
      <c r="AR9" s="92"/>
      <c r="AS9" s="92">
        <f t="shared" si="3"/>
        <v>0</v>
      </c>
      <c r="AT9" s="92">
        <f t="shared" si="4"/>
        <v>0</v>
      </c>
      <c r="AU9" s="92">
        <f t="shared" si="5"/>
        <v>0</v>
      </c>
      <c r="AV9" s="92">
        <f t="shared" si="6"/>
        <v>0</v>
      </c>
      <c r="AW9" s="92">
        <f t="shared" si="7"/>
        <v>0</v>
      </c>
      <c r="AX9" s="92">
        <f t="shared" si="8"/>
        <v>0</v>
      </c>
      <c r="AY9" s="92"/>
      <c r="AZ9" s="92">
        <f t="shared" si="9"/>
        <v>0</v>
      </c>
      <c r="BA9" s="92">
        <f t="shared" si="10"/>
        <v>0</v>
      </c>
      <c r="BB9" s="92">
        <f t="shared" si="11"/>
        <v>0</v>
      </c>
      <c r="BC9" s="92">
        <f t="shared" si="12"/>
        <v>0</v>
      </c>
      <c r="BD9" s="92">
        <f t="shared" si="13"/>
        <v>0</v>
      </c>
      <c r="BE9" s="92">
        <f t="shared" si="14"/>
        <v>0</v>
      </c>
      <c r="BF9" s="112">
        <v>21.01</v>
      </c>
      <c r="BG9" s="112"/>
      <c r="BH9" s="186">
        <v>21000335</v>
      </c>
      <c r="BJ9" s="248"/>
    </row>
    <row r="10" spans="1:68" ht="15" customHeight="1">
      <c r="A10" s="515">
        <v>20007</v>
      </c>
      <c r="B10" s="567" t="s">
        <v>641</v>
      </c>
      <c r="C10" s="100" t="s">
        <v>46</v>
      </c>
      <c r="D10" s="267" t="s">
        <v>110</v>
      </c>
      <c r="E10" s="82">
        <v>6</v>
      </c>
      <c r="F10" s="32"/>
      <c r="G10" s="32"/>
      <c r="H10" s="32"/>
      <c r="I10" s="32">
        <v>6</v>
      </c>
      <c r="J10" s="32"/>
      <c r="K10" s="32"/>
      <c r="L10" s="273">
        <v>72.003600000000006</v>
      </c>
      <c r="M10" s="128">
        <f t="shared" si="15"/>
        <v>0</v>
      </c>
      <c r="N10" s="19"/>
      <c r="O10" s="47"/>
      <c r="P10" s="47"/>
      <c r="Q10" s="47"/>
      <c r="R10" s="47"/>
      <c r="S10" s="47"/>
      <c r="T10" s="19"/>
      <c r="U10" s="19"/>
      <c r="V10" s="19"/>
      <c r="W10" s="19"/>
      <c r="X10" s="19"/>
      <c r="Y10" s="19"/>
      <c r="Z10" s="19"/>
      <c r="AA10" s="169">
        <v>4.92</v>
      </c>
      <c r="AB10" s="166">
        <f t="shared" si="1"/>
        <v>0</v>
      </c>
      <c r="AC10" s="124">
        <f t="shared" si="2"/>
        <v>0</v>
      </c>
      <c r="AD10" s="92"/>
      <c r="AE10" s="92"/>
      <c r="AF10" s="92"/>
      <c r="AG10" s="92"/>
      <c r="AH10" s="92">
        <v>6</v>
      </c>
      <c r="AI10" s="92"/>
      <c r="AJ10" s="92"/>
      <c r="AK10" s="92">
        <f>$M10*6</f>
        <v>0</v>
      </c>
      <c r="AL10" s="92"/>
      <c r="AM10" s="92"/>
      <c r="AN10" s="92"/>
      <c r="AO10" s="92"/>
      <c r="AP10" s="92"/>
      <c r="AQ10" s="92"/>
      <c r="AR10" s="92"/>
      <c r="AS10" s="92">
        <f t="shared" si="3"/>
        <v>0</v>
      </c>
      <c r="AT10" s="92">
        <f t="shared" si="4"/>
        <v>0</v>
      </c>
      <c r="AU10" s="92">
        <f t="shared" si="5"/>
        <v>0</v>
      </c>
      <c r="AV10" s="92">
        <f t="shared" si="6"/>
        <v>0</v>
      </c>
      <c r="AW10" s="92">
        <f t="shared" si="7"/>
        <v>0</v>
      </c>
      <c r="AX10" s="92">
        <f t="shared" si="8"/>
        <v>0</v>
      </c>
      <c r="AY10" s="92"/>
      <c r="AZ10" s="92">
        <f t="shared" si="9"/>
        <v>0</v>
      </c>
      <c r="BA10" s="92">
        <f t="shared" si="10"/>
        <v>0</v>
      </c>
      <c r="BB10" s="92">
        <f t="shared" si="11"/>
        <v>0</v>
      </c>
      <c r="BC10" s="92">
        <f t="shared" si="12"/>
        <v>0</v>
      </c>
      <c r="BD10" s="92">
        <f t="shared" si="13"/>
        <v>0</v>
      </c>
      <c r="BE10" s="92">
        <f t="shared" si="14"/>
        <v>0</v>
      </c>
      <c r="BF10" s="112">
        <v>28.81</v>
      </c>
      <c r="BG10" s="112"/>
      <c r="BH10" s="186">
        <v>21000336</v>
      </c>
      <c r="BJ10" s="248"/>
    </row>
    <row r="11" spans="1:68" ht="15" customHeight="1">
      <c r="A11" s="515">
        <v>20008</v>
      </c>
      <c r="B11" s="567" t="s">
        <v>639</v>
      </c>
      <c r="C11" s="100" t="s">
        <v>44</v>
      </c>
      <c r="D11" s="267" t="s">
        <v>110</v>
      </c>
      <c r="E11" s="82">
        <v>10</v>
      </c>
      <c r="F11" s="32"/>
      <c r="G11" s="32"/>
      <c r="H11" s="32">
        <v>10</v>
      </c>
      <c r="I11" s="32"/>
      <c r="J11" s="32"/>
      <c r="K11" s="32"/>
      <c r="L11" s="273">
        <v>66.6036</v>
      </c>
      <c r="M11" s="128">
        <f t="shared" si="15"/>
        <v>0</v>
      </c>
      <c r="N11" s="19"/>
      <c r="O11" s="47"/>
      <c r="P11" s="47"/>
      <c r="Q11" s="47"/>
      <c r="R11" s="47"/>
      <c r="S11" s="47"/>
      <c r="T11" s="19"/>
      <c r="U11" s="19"/>
      <c r="V11" s="19"/>
      <c r="W11" s="19"/>
      <c r="X11" s="19"/>
      <c r="Y11" s="19"/>
      <c r="Z11" s="19"/>
      <c r="AA11" s="169">
        <v>3.8</v>
      </c>
      <c r="AB11" s="166">
        <f t="shared" si="1"/>
        <v>0</v>
      </c>
      <c r="AC11" s="124">
        <f t="shared" si="2"/>
        <v>0</v>
      </c>
      <c r="AD11" s="92"/>
      <c r="AE11" s="92"/>
      <c r="AF11" s="92">
        <v>10</v>
      </c>
      <c r="AG11" s="92"/>
      <c r="AH11" s="92"/>
      <c r="AI11" s="92"/>
      <c r="AJ11" s="92"/>
      <c r="AK11" s="92">
        <f>$M11*2</f>
        <v>0</v>
      </c>
      <c r="AL11" s="92">
        <f>$M11*7</f>
        <v>0</v>
      </c>
      <c r="AM11" s="92">
        <f>$M11*1</f>
        <v>0</v>
      </c>
      <c r="AN11" s="92"/>
      <c r="AO11" s="92"/>
      <c r="AP11" s="92"/>
      <c r="AQ11" s="92"/>
      <c r="AR11" s="92"/>
      <c r="AS11" s="92">
        <f t="shared" si="3"/>
        <v>0</v>
      </c>
      <c r="AT11" s="92">
        <f t="shared" si="4"/>
        <v>0</v>
      </c>
      <c r="AU11" s="92">
        <f t="shared" si="5"/>
        <v>0</v>
      </c>
      <c r="AV11" s="92">
        <f t="shared" si="6"/>
        <v>0</v>
      </c>
      <c r="AW11" s="92">
        <f t="shared" si="7"/>
        <v>0</v>
      </c>
      <c r="AX11" s="92">
        <f t="shared" si="8"/>
        <v>0</v>
      </c>
      <c r="AY11" s="92"/>
      <c r="AZ11" s="92">
        <f t="shared" si="9"/>
        <v>0</v>
      </c>
      <c r="BA11" s="92">
        <f t="shared" si="10"/>
        <v>0</v>
      </c>
      <c r="BB11" s="92">
        <f t="shared" si="11"/>
        <v>0</v>
      </c>
      <c r="BC11" s="92">
        <f t="shared" si="12"/>
        <v>0</v>
      </c>
      <c r="BD11" s="92">
        <f t="shared" si="13"/>
        <v>0</v>
      </c>
      <c r="BE11" s="92">
        <f t="shared" si="14"/>
        <v>0</v>
      </c>
      <c r="BF11" s="112">
        <v>25.85</v>
      </c>
      <c r="BG11" s="112"/>
      <c r="BH11" s="186">
        <v>21000337</v>
      </c>
      <c r="BJ11" s="248"/>
    </row>
    <row r="12" spans="1:68" ht="15" customHeight="1">
      <c r="A12" s="512">
        <v>20009</v>
      </c>
      <c r="B12" s="553" t="s">
        <v>641</v>
      </c>
      <c r="C12" s="100" t="s">
        <v>44</v>
      </c>
      <c r="D12" s="267" t="s">
        <v>110</v>
      </c>
      <c r="E12" s="82">
        <v>5</v>
      </c>
      <c r="F12" s="32"/>
      <c r="G12" s="32"/>
      <c r="H12" s="32"/>
      <c r="I12" s="32">
        <v>5</v>
      </c>
      <c r="J12" s="32"/>
      <c r="K12" s="32"/>
      <c r="L12" s="273">
        <v>94.14</v>
      </c>
      <c r="M12" s="128">
        <f t="shared" si="15"/>
        <v>0</v>
      </c>
      <c r="N12" s="19"/>
      <c r="O12" s="47"/>
      <c r="P12" s="47"/>
      <c r="Q12" s="47"/>
      <c r="R12" s="47"/>
      <c r="S12" s="47"/>
      <c r="T12" s="19"/>
      <c r="U12" s="19"/>
      <c r="V12" s="19"/>
      <c r="W12" s="19"/>
      <c r="X12" s="19"/>
      <c r="Y12" s="19"/>
      <c r="Z12" s="19"/>
      <c r="AA12" s="169">
        <v>3.15</v>
      </c>
      <c r="AB12" s="166">
        <f t="shared" si="1"/>
        <v>0</v>
      </c>
      <c r="AC12" s="124">
        <f t="shared" si="2"/>
        <v>0</v>
      </c>
      <c r="AD12" s="92"/>
      <c r="AE12" s="92"/>
      <c r="AF12" s="92">
        <v>5</v>
      </c>
      <c r="AG12" s="92"/>
      <c r="AH12" s="92"/>
      <c r="AI12" s="92"/>
      <c r="AJ12" s="92"/>
      <c r="AK12" s="92">
        <f>$M12*1</f>
        <v>0</v>
      </c>
      <c r="AL12" s="92"/>
      <c r="AM12" s="92">
        <f>$M12*4</f>
        <v>0</v>
      </c>
      <c r="AN12" s="92"/>
      <c r="AO12" s="92"/>
      <c r="AP12" s="92"/>
      <c r="AQ12" s="92"/>
      <c r="AR12" s="92"/>
      <c r="AS12" s="92">
        <f t="shared" si="3"/>
        <v>0</v>
      </c>
      <c r="AT12" s="92">
        <f t="shared" si="4"/>
        <v>0</v>
      </c>
      <c r="AU12" s="92">
        <f t="shared" si="5"/>
        <v>0</v>
      </c>
      <c r="AV12" s="92">
        <f t="shared" si="6"/>
        <v>0</v>
      </c>
      <c r="AW12" s="92">
        <f t="shared" si="7"/>
        <v>0</v>
      </c>
      <c r="AX12" s="92">
        <f t="shared" si="8"/>
        <v>0</v>
      </c>
      <c r="AY12" s="92"/>
      <c r="AZ12" s="92">
        <f t="shared" si="9"/>
        <v>0</v>
      </c>
      <c r="BA12" s="92">
        <f t="shared" si="10"/>
        <v>0</v>
      </c>
      <c r="BB12" s="92">
        <f t="shared" si="11"/>
        <v>0</v>
      </c>
      <c r="BC12" s="92">
        <f t="shared" si="12"/>
        <v>0</v>
      </c>
      <c r="BD12" s="92">
        <f t="shared" si="13"/>
        <v>0</v>
      </c>
      <c r="BE12" s="92">
        <f t="shared" si="14"/>
        <v>0</v>
      </c>
      <c r="BF12" s="112">
        <v>33.840000000000003</v>
      </c>
      <c r="BG12" s="112"/>
      <c r="BH12" s="186">
        <v>21000338</v>
      </c>
      <c r="BJ12" s="248"/>
    </row>
    <row r="13" spans="1:68" ht="15" customHeight="1">
      <c r="A13" s="104"/>
      <c r="B13" s="97" t="s">
        <v>642</v>
      </c>
      <c r="C13" s="97"/>
      <c r="D13" s="268"/>
      <c r="E13" s="192"/>
      <c r="F13" s="99"/>
      <c r="G13" s="99"/>
      <c r="H13" s="99"/>
      <c r="I13" s="99"/>
      <c r="J13" s="99"/>
      <c r="K13" s="99"/>
      <c r="L13" s="137"/>
      <c r="M13" s="137"/>
      <c r="N13" s="130"/>
      <c r="O13" s="130"/>
      <c r="P13" s="130"/>
      <c r="Q13" s="130"/>
      <c r="R13" s="277"/>
      <c r="S13" s="130"/>
      <c r="T13" s="130"/>
      <c r="U13" s="130"/>
      <c r="V13" s="130"/>
      <c r="W13" s="130"/>
      <c r="X13" s="130"/>
      <c r="Y13" s="130"/>
      <c r="Z13" s="130"/>
      <c r="AA13" s="168"/>
      <c r="AB13" s="212"/>
      <c r="AC13" s="213"/>
      <c r="AD13" s="20"/>
      <c r="AE13" s="20"/>
      <c r="AF13" s="20"/>
      <c r="AG13" s="20"/>
      <c r="AH13" s="20"/>
      <c r="AI13" s="20"/>
      <c r="AJ13" s="92"/>
      <c r="AK13" s="20"/>
      <c r="AL13" s="20"/>
      <c r="AM13" s="20"/>
      <c r="AN13" s="20"/>
      <c r="AO13" s="20"/>
      <c r="AP13" s="20"/>
      <c r="AQ13" s="20"/>
      <c r="AR13" s="20"/>
      <c r="AS13" s="92">
        <f t="shared" si="3"/>
        <v>0</v>
      </c>
      <c r="AT13" s="92">
        <f t="shared" si="4"/>
        <v>0</v>
      </c>
      <c r="AU13" s="92">
        <f t="shared" si="5"/>
        <v>0</v>
      </c>
      <c r="AV13" s="92">
        <f t="shared" si="6"/>
        <v>0</v>
      </c>
      <c r="AW13" s="92">
        <f t="shared" si="7"/>
        <v>0</v>
      </c>
      <c r="AX13" s="92">
        <f t="shared" si="8"/>
        <v>0</v>
      </c>
      <c r="AY13" s="92"/>
      <c r="AZ13" s="92">
        <f t="shared" si="9"/>
        <v>0</v>
      </c>
      <c r="BA13" s="92">
        <f t="shared" si="10"/>
        <v>0</v>
      </c>
      <c r="BB13" s="92">
        <f t="shared" si="11"/>
        <v>0</v>
      </c>
      <c r="BC13" s="92">
        <f t="shared" si="12"/>
        <v>0</v>
      </c>
      <c r="BD13" s="92">
        <f t="shared" si="13"/>
        <v>0</v>
      </c>
      <c r="BE13" s="92">
        <f t="shared" si="14"/>
        <v>0</v>
      </c>
      <c r="BF13" s="112"/>
      <c r="BG13" s="112"/>
      <c r="BJ13" s="137"/>
    </row>
    <row r="14" spans="1:68" ht="15" customHeight="1">
      <c r="A14" s="515">
        <v>20019</v>
      </c>
      <c r="B14" s="567" t="s">
        <v>643</v>
      </c>
      <c r="C14" s="567" t="s">
        <v>302</v>
      </c>
      <c r="D14" s="568" t="s">
        <v>110</v>
      </c>
      <c r="E14" s="569">
        <v>10</v>
      </c>
      <c r="F14" s="570"/>
      <c r="G14" s="570">
        <v>10</v>
      </c>
      <c r="H14" s="570"/>
      <c r="I14" s="570"/>
      <c r="J14" s="570"/>
      <c r="K14" s="570"/>
      <c r="L14" s="510">
        <v>38.329499999999996</v>
      </c>
      <c r="M14" s="128">
        <f t="shared" ref="M14:M18" si="16">SUM(N14:Z14)</f>
        <v>0</v>
      </c>
      <c r="N14" s="19"/>
      <c r="O14" s="19"/>
      <c r="P14" s="19"/>
      <c r="Q14" s="19"/>
      <c r="R14" s="276"/>
      <c r="S14" s="19"/>
      <c r="T14" s="19"/>
      <c r="U14" s="19"/>
      <c r="V14" s="19"/>
      <c r="W14" s="19"/>
      <c r="X14" s="19"/>
      <c r="Y14" s="19"/>
      <c r="Z14" s="19"/>
      <c r="AA14" s="171">
        <v>1.0808</v>
      </c>
      <c r="AB14" s="166">
        <f>M14*AA14</f>
        <v>0</v>
      </c>
      <c r="AC14" s="124">
        <f>L14*SUM(N14:Z14)</f>
        <v>0</v>
      </c>
      <c r="AD14" s="92"/>
      <c r="AE14" s="92">
        <v>3</v>
      </c>
      <c r="AF14" s="92"/>
      <c r="AG14" s="92">
        <v>4</v>
      </c>
      <c r="AH14" s="92">
        <v>3</v>
      </c>
      <c r="AI14" s="92"/>
      <c r="AJ14" s="92"/>
      <c r="AK14" s="92">
        <f>$M14*10</f>
        <v>0</v>
      </c>
      <c r="AL14" s="92"/>
      <c r="AM14" s="92"/>
      <c r="AN14" s="92"/>
      <c r="AO14" s="92"/>
      <c r="AP14" s="92"/>
      <c r="AQ14" s="92"/>
      <c r="AR14" s="92"/>
      <c r="AS14" s="92">
        <f t="shared" si="3"/>
        <v>0</v>
      </c>
      <c r="AT14" s="92">
        <f t="shared" si="4"/>
        <v>0</v>
      </c>
      <c r="AU14" s="92">
        <f t="shared" si="5"/>
        <v>0</v>
      </c>
      <c r="AV14" s="92">
        <f t="shared" si="6"/>
        <v>0</v>
      </c>
      <c r="AW14" s="92">
        <f t="shared" si="7"/>
        <v>0</v>
      </c>
      <c r="AX14" s="92">
        <f t="shared" si="8"/>
        <v>0</v>
      </c>
      <c r="AY14" s="92"/>
      <c r="AZ14" s="92">
        <f t="shared" si="9"/>
        <v>0</v>
      </c>
      <c r="BA14" s="92">
        <f t="shared" si="10"/>
        <v>0</v>
      </c>
      <c r="BB14" s="92">
        <f t="shared" si="11"/>
        <v>0</v>
      </c>
      <c r="BC14" s="92">
        <f t="shared" si="12"/>
        <v>0</v>
      </c>
      <c r="BD14" s="92">
        <f t="shared" si="13"/>
        <v>0</v>
      </c>
      <c r="BE14" s="92">
        <f t="shared" si="14"/>
        <v>0</v>
      </c>
      <c r="BF14" s="112">
        <v>12.39</v>
      </c>
      <c r="BG14" s="112"/>
      <c r="BH14" s="186">
        <v>21000339</v>
      </c>
      <c r="BI14" s="33"/>
      <c r="BJ14" s="248"/>
      <c r="BK14" s="33"/>
      <c r="BL14" s="33"/>
      <c r="BM14" s="33"/>
      <c r="BN14" s="33"/>
      <c r="BO14" s="33"/>
      <c r="BP14" s="33"/>
    </row>
    <row r="15" spans="1:68" ht="15" customHeight="1">
      <c r="A15" s="515">
        <v>20020</v>
      </c>
      <c r="B15" s="567" t="s">
        <v>644</v>
      </c>
      <c r="C15" s="567" t="s">
        <v>302</v>
      </c>
      <c r="D15" s="568" t="s">
        <v>110</v>
      </c>
      <c r="E15" s="569">
        <v>10</v>
      </c>
      <c r="F15" s="570"/>
      <c r="G15" s="570"/>
      <c r="H15" s="570">
        <v>10</v>
      </c>
      <c r="I15" s="570"/>
      <c r="J15" s="570"/>
      <c r="K15" s="570"/>
      <c r="L15" s="510">
        <v>41.204499999999996</v>
      </c>
      <c r="M15" s="128">
        <f t="shared" si="16"/>
        <v>0</v>
      </c>
      <c r="N15" s="19"/>
      <c r="O15" s="19"/>
      <c r="P15" s="19"/>
      <c r="Q15" s="19"/>
      <c r="R15" s="276"/>
      <c r="S15" s="19"/>
      <c r="T15" s="19"/>
      <c r="U15" s="19"/>
      <c r="V15" s="19"/>
      <c r="W15" s="19"/>
      <c r="X15" s="19"/>
      <c r="Y15" s="19"/>
      <c r="Z15" s="19"/>
      <c r="AA15" s="171">
        <v>1.524</v>
      </c>
      <c r="AB15" s="166">
        <f>M15*AA15</f>
        <v>0</v>
      </c>
      <c r="AC15" s="124">
        <f>L15*SUM(N15:Z15)</f>
        <v>0</v>
      </c>
      <c r="AD15" s="92"/>
      <c r="AE15" s="92"/>
      <c r="AF15" s="92"/>
      <c r="AG15" s="92">
        <v>4</v>
      </c>
      <c r="AH15" s="92">
        <v>6</v>
      </c>
      <c r="AI15" s="92"/>
      <c r="AJ15" s="92"/>
      <c r="AK15" s="92">
        <f>$M15*10</f>
        <v>0</v>
      </c>
      <c r="AL15" s="92"/>
      <c r="AM15" s="92"/>
      <c r="AN15" s="92"/>
      <c r="AO15" s="92"/>
      <c r="AP15" s="92"/>
      <c r="AQ15" s="92"/>
      <c r="AR15" s="92"/>
      <c r="AS15" s="92">
        <f t="shared" si="3"/>
        <v>0</v>
      </c>
      <c r="AT15" s="92">
        <f t="shared" si="4"/>
        <v>0</v>
      </c>
      <c r="AU15" s="92">
        <f t="shared" si="5"/>
        <v>0</v>
      </c>
      <c r="AV15" s="92">
        <f t="shared" si="6"/>
        <v>0</v>
      </c>
      <c r="AW15" s="92">
        <f t="shared" si="7"/>
        <v>0</v>
      </c>
      <c r="AX15" s="92">
        <f t="shared" si="8"/>
        <v>0</v>
      </c>
      <c r="AY15" s="92"/>
      <c r="AZ15" s="92">
        <f t="shared" si="9"/>
        <v>0</v>
      </c>
      <c r="BA15" s="92">
        <f t="shared" si="10"/>
        <v>0</v>
      </c>
      <c r="BB15" s="92">
        <f t="shared" si="11"/>
        <v>0</v>
      </c>
      <c r="BC15" s="92">
        <f t="shared" si="12"/>
        <v>0</v>
      </c>
      <c r="BD15" s="92">
        <f t="shared" si="13"/>
        <v>0</v>
      </c>
      <c r="BE15" s="92">
        <f t="shared" si="14"/>
        <v>0</v>
      </c>
      <c r="BF15" s="112">
        <v>14.63</v>
      </c>
      <c r="BG15" s="112"/>
      <c r="BH15" s="186">
        <v>21000340</v>
      </c>
      <c r="BI15" s="33"/>
      <c r="BJ15" s="248"/>
      <c r="BK15" s="33"/>
      <c r="BL15" s="33"/>
      <c r="BM15" s="33"/>
      <c r="BN15" s="33"/>
      <c r="BO15" s="33"/>
      <c r="BP15" s="33"/>
    </row>
    <row r="16" spans="1:68" ht="15" customHeight="1">
      <c r="A16" s="515">
        <v>20021</v>
      </c>
      <c r="B16" s="567" t="s">
        <v>645</v>
      </c>
      <c r="C16" s="567" t="s">
        <v>302</v>
      </c>
      <c r="D16" s="568" t="s">
        <v>110</v>
      </c>
      <c r="E16" s="569">
        <v>7</v>
      </c>
      <c r="F16" s="570"/>
      <c r="G16" s="570"/>
      <c r="H16" s="570"/>
      <c r="I16" s="570">
        <v>7</v>
      </c>
      <c r="J16" s="570"/>
      <c r="K16" s="570"/>
      <c r="L16" s="510">
        <v>69.303600000000003</v>
      </c>
      <c r="M16" s="128">
        <f t="shared" si="16"/>
        <v>0</v>
      </c>
      <c r="N16" s="19"/>
      <c r="O16" s="19"/>
      <c r="P16" s="19"/>
      <c r="Q16" s="19"/>
      <c r="R16" s="276"/>
      <c r="S16" s="19"/>
      <c r="T16" s="19"/>
      <c r="U16" s="19"/>
      <c r="V16" s="19"/>
      <c r="W16" s="19"/>
      <c r="X16" s="19"/>
      <c r="Y16" s="19"/>
      <c r="Z16" s="19"/>
      <c r="AA16" s="171">
        <v>4.49</v>
      </c>
      <c r="AB16" s="166">
        <f>M16*AA16</f>
        <v>0</v>
      </c>
      <c r="AC16" s="124">
        <f>L16*SUM(N16:Z16)</f>
        <v>0</v>
      </c>
      <c r="AD16" s="92"/>
      <c r="AE16" s="92"/>
      <c r="AF16" s="92"/>
      <c r="AG16" s="102">
        <v>2</v>
      </c>
      <c r="AH16" s="102">
        <v>4</v>
      </c>
      <c r="AI16" s="102">
        <v>1</v>
      </c>
      <c r="AJ16" s="92"/>
      <c r="AK16" s="92">
        <f>$M16*3</f>
        <v>0</v>
      </c>
      <c r="AL16" s="92">
        <f>$M16*1</f>
        <v>0</v>
      </c>
      <c r="AM16" s="92">
        <f>$M16*3</f>
        <v>0</v>
      </c>
      <c r="AN16" s="92"/>
      <c r="AO16" s="92"/>
      <c r="AP16" s="92"/>
      <c r="AQ16" s="92"/>
      <c r="AR16" s="92"/>
      <c r="AS16" s="92">
        <f t="shared" si="3"/>
        <v>0</v>
      </c>
      <c r="AT16" s="92">
        <f t="shared" si="4"/>
        <v>0</v>
      </c>
      <c r="AU16" s="92">
        <f t="shared" si="5"/>
        <v>0</v>
      </c>
      <c r="AV16" s="92">
        <f t="shared" si="6"/>
        <v>0</v>
      </c>
      <c r="AW16" s="92">
        <f t="shared" si="7"/>
        <v>0</v>
      </c>
      <c r="AX16" s="92">
        <f t="shared" si="8"/>
        <v>0</v>
      </c>
      <c r="AY16" s="92"/>
      <c r="AZ16" s="92">
        <f t="shared" si="9"/>
        <v>0</v>
      </c>
      <c r="BA16" s="92">
        <f t="shared" si="10"/>
        <v>0</v>
      </c>
      <c r="BB16" s="92">
        <f t="shared" si="11"/>
        <v>0</v>
      </c>
      <c r="BC16" s="92">
        <f t="shared" si="12"/>
        <v>0</v>
      </c>
      <c r="BD16" s="92">
        <f t="shared" si="13"/>
        <v>0</v>
      </c>
      <c r="BE16" s="92">
        <f t="shared" si="14"/>
        <v>0</v>
      </c>
      <c r="BF16" s="112">
        <v>27.26</v>
      </c>
      <c r="BG16" s="112"/>
      <c r="BH16" s="186">
        <v>21000341</v>
      </c>
      <c r="BJ16" s="248"/>
    </row>
    <row r="17" spans="1:68" ht="15" customHeight="1">
      <c r="A17" s="515">
        <v>20022</v>
      </c>
      <c r="B17" s="567" t="s">
        <v>646</v>
      </c>
      <c r="C17" s="567" t="s">
        <v>47</v>
      </c>
      <c r="D17" s="568" t="s">
        <v>110</v>
      </c>
      <c r="E17" s="569">
        <v>5</v>
      </c>
      <c r="F17" s="570"/>
      <c r="G17" s="570"/>
      <c r="H17" s="570"/>
      <c r="I17" s="571"/>
      <c r="J17" s="570">
        <v>5</v>
      </c>
      <c r="K17" s="570"/>
      <c r="L17" s="510">
        <v>86.4</v>
      </c>
      <c r="M17" s="128">
        <f t="shared" si="16"/>
        <v>0</v>
      </c>
      <c r="N17" s="19"/>
      <c r="O17" s="19"/>
      <c r="P17" s="19"/>
      <c r="Q17" s="19"/>
      <c r="R17" s="276"/>
      <c r="S17" s="19"/>
      <c r="T17" s="19"/>
      <c r="U17" s="19"/>
      <c r="V17" s="19"/>
      <c r="W17" s="19"/>
      <c r="X17" s="19"/>
      <c r="Y17" s="19"/>
      <c r="Z17" s="19"/>
      <c r="AA17" s="171">
        <v>6.2</v>
      </c>
      <c r="AB17" s="166">
        <f>M17*AA17</f>
        <v>0</v>
      </c>
      <c r="AC17" s="124">
        <f>L17*SUM(N17:Z17)</f>
        <v>0</v>
      </c>
      <c r="AD17" s="92"/>
      <c r="AE17" s="92"/>
      <c r="AF17" s="92"/>
      <c r="AG17" s="92"/>
      <c r="AH17" s="92"/>
      <c r="AI17" s="92">
        <v>5</v>
      </c>
      <c r="AJ17" s="92"/>
      <c r="AK17" s="92"/>
      <c r="AL17" s="92"/>
      <c r="AM17" s="92"/>
      <c r="AN17" s="92">
        <f>$M17*5</f>
        <v>0</v>
      </c>
      <c r="AO17" s="92"/>
      <c r="AP17" s="92"/>
      <c r="AQ17" s="92"/>
      <c r="AR17" s="92"/>
      <c r="AS17" s="92">
        <f t="shared" si="3"/>
        <v>0</v>
      </c>
      <c r="AT17" s="92">
        <f t="shared" si="4"/>
        <v>0</v>
      </c>
      <c r="AU17" s="92">
        <f t="shared" si="5"/>
        <v>0</v>
      </c>
      <c r="AV17" s="92">
        <f t="shared" si="6"/>
        <v>0</v>
      </c>
      <c r="AW17" s="92">
        <f t="shared" si="7"/>
        <v>0</v>
      </c>
      <c r="AX17" s="92">
        <f t="shared" si="8"/>
        <v>0</v>
      </c>
      <c r="AY17" s="92"/>
      <c r="AZ17" s="92">
        <f t="shared" si="9"/>
        <v>0</v>
      </c>
      <c r="BA17" s="92">
        <f t="shared" si="10"/>
        <v>0</v>
      </c>
      <c r="BB17" s="92">
        <f t="shared" si="11"/>
        <v>0</v>
      </c>
      <c r="BC17" s="92">
        <f t="shared" si="12"/>
        <v>0</v>
      </c>
      <c r="BD17" s="92">
        <f t="shared" si="13"/>
        <v>0</v>
      </c>
      <c r="BE17" s="92">
        <f t="shared" si="14"/>
        <v>0</v>
      </c>
      <c r="BF17" s="112">
        <v>34.64</v>
      </c>
      <c r="BG17" s="112"/>
      <c r="BH17" s="186">
        <v>21000342</v>
      </c>
      <c r="BJ17" s="248"/>
    </row>
    <row r="18" spans="1:68" ht="15" customHeight="1">
      <c r="A18" s="515">
        <v>20023</v>
      </c>
      <c r="B18" s="567" t="s">
        <v>647</v>
      </c>
      <c r="C18" s="567" t="s">
        <v>47</v>
      </c>
      <c r="D18" s="568" t="s">
        <v>110</v>
      </c>
      <c r="E18" s="569">
        <v>2</v>
      </c>
      <c r="F18" s="570"/>
      <c r="G18" s="570"/>
      <c r="H18" s="570"/>
      <c r="I18" s="570"/>
      <c r="J18" s="570">
        <v>2</v>
      </c>
      <c r="K18" s="570"/>
      <c r="L18" s="510">
        <v>61.203600000000009</v>
      </c>
      <c r="M18" s="128">
        <f t="shared" si="16"/>
        <v>0</v>
      </c>
      <c r="N18" s="19"/>
      <c r="O18" s="19"/>
      <c r="P18" s="19"/>
      <c r="Q18" s="19"/>
      <c r="R18" s="276"/>
      <c r="S18" s="19"/>
      <c r="T18" s="19"/>
      <c r="U18" s="19"/>
      <c r="V18" s="19"/>
      <c r="W18" s="19"/>
      <c r="X18" s="19"/>
      <c r="Y18" s="19"/>
      <c r="Z18" s="19"/>
      <c r="AA18" s="171">
        <v>4.67</v>
      </c>
      <c r="AB18" s="166">
        <f>M18*AA18</f>
        <v>0</v>
      </c>
      <c r="AC18" s="124">
        <f>L18*SUM(N18:Z18)</f>
        <v>0</v>
      </c>
      <c r="AD18" s="92"/>
      <c r="AE18" s="92"/>
      <c r="AF18" s="92"/>
      <c r="AG18" s="92"/>
      <c r="AH18" s="92"/>
      <c r="AI18" s="92">
        <v>2</v>
      </c>
      <c r="AJ18" s="92"/>
      <c r="AK18" s="92"/>
      <c r="AL18" s="92"/>
      <c r="AM18" s="92"/>
      <c r="AN18" s="92"/>
      <c r="AO18" s="92"/>
      <c r="AP18" s="92">
        <f>$M18*2</f>
        <v>0</v>
      </c>
      <c r="AQ18" s="92"/>
      <c r="AR18" s="92"/>
      <c r="AS18" s="92">
        <f t="shared" si="3"/>
        <v>0</v>
      </c>
      <c r="AT18" s="92">
        <f t="shared" si="4"/>
        <v>0</v>
      </c>
      <c r="AU18" s="92">
        <f t="shared" si="5"/>
        <v>0</v>
      </c>
      <c r="AV18" s="92">
        <f t="shared" si="6"/>
        <v>0</v>
      </c>
      <c r="AW18" s="92">
        <f t="shared" si="7"/>
        <v>0</v>
      </c>
      <c r="AX18" s="92">
        <f t="shared" si="8"/>
        <v>0</v>
      </c>
      <c r="AY18" s="92"/>
      <c r="AZ18" s="92">
        <f t="shared" si="9"/>
        <v>0</v>
      </c>
      <c r="BA18" s="92">
        <f t="shared" si="10"/>
        <v>0</v>
      </c>
      <c r="BB18" s="92">
        <f t="shared" si="11"/>
        <v>0</v>
      </c>
      <c r="BC18" s="92">
        <f t="shared" si="12"/>
        <v>0</v>
      </c>
      <c r="BD18" s="92">
        <f t="shared" si="13"/>
        <v>0</v>
      </c>
      <c r="BE18" s="92">
        <f t="shared" si="14"/>
        <v>0</v>
      </c>
      <c r="BF18" s="112">
        <v>19.170000000000002</v>
      </c>
      <c r="BG18" s="112"/>
      <c r="BH18" s="186">
        <v>21000343</v>
      </c>
      <c r="BJ18" s="201"/>
    </row>
    <row r="19" spans="1:68" ht="15" customHeight="1">
      <c r="A19" s="97"/>
      <c r="B19" s="97" t="s">
        <v>648</v>
      </c>
      <c r="C19" s="97"/>
      <c r="D19" s="269"/>
      <c r="E19" s="269"/>
      <c r="F19" s="99"/>
      <c r="G19" s="99"/>
      <c r="H19" s="99"/>
      <c r="I19" s="99"/>
      <c r="J19" s="99"/>
      <c r="K19" s="99"/>
      <c r="L19" s="137"/>
      <c r="M19" s="137"/>
      <c r="N19" s="130"/>
      <c r="O19" s="130"/>
      <c r="P19" s="130"/>
      <c r="Q19" s="130"/>
      <c r="R19" s="277"/>
      <c r="S19" s="130"/>
      <c r="T19" s="130"/>
      <c r="U19" s="130"/>
      <c r="V19" s="130"/>
      <c r="W19" s="130"/>
      <c r="X19" s="130"/>
      <c r="Y19" s="130"/>
      <c r="Z19" s="130"/>
      <c r="AA19" s="168"/>
      <c r="AB19" s="212"/>
      <c r="AC19" s="213"/>
      <c r="AD19" s="20"/>
      <c r="AE19" s="20"/>
      <c r="AF19" s="20"/>
      <c r="AG19" s="20"/>
      <c r="AH19" s="20"/>
      <c r="AI19" s="20"/>
      <c r="AJ19" s="92"/>
      <c r="AK19" s="20"/>
      <c r="AL19" s="20"/>
      <c r="AM19" s="20"/>
      <c r="AN19" s="20"/>
      <c r="AO19" s="20"/>
      <c r="AP19" s="20"/>
      <c r="AQ19" s="20"/>
      <c r="AR19" s="20"/>
      <c r="AS19" s="92">
        <f t="shared" si="3"/>
        <v>0</v>
      </c>
      <c r="AT19" s="92">
        <f t="shared" si="4"/>
        <v>0</v>
      </c>
      <c r="AU19" s="92">
        <f t="shared" si="5"/>
        <v>0</v>
      </c>
      <c r="AV19" s="92">
        <f t="shared" si="6"/>
        <v>0</v>
      </c>
      <c r="AW19" s="92">
        <f t="shared" si="7"/>
        <v>0</v>
      </c>
      <c r="AX19" s="92">
        <f t="shared" si="8"/>
        <v>0</v>
      </c>
      <c r="AY19" s="92"/>
      <c r="AZ19" s="92">
        <f t="shared" si="9"/>
        <v>0</v>
      </c>
      <c r="BA19" s="92">
        <f t="shared" si="10"/>
        <v>0</v>
      </c>
      <c r="BB19" s="92">
        <f t="shared" si="11"/>
        <v>0</v>
      </c>
      <c r="BC19" s="92">
        <f t="shared" si="12"/>
        <v>0</v>
      </c>
      <c r="BD19" s="92">
        <f t="shared" si="13"/>
        <v>0</v>
      </c>
      <c r="BE19" s="92">
        <f t="shared" si="14"/>
        <v>0</v>
      </c>
      <c r="BF19" s="245"/>
      <c r="BG19" s="112"/>
      <c r="BJ19" s="137"/>
    </row>
    <row r="20" spans="1:68" ht="15" customHeight="1">
      <c r="A20" s="515">
        <v>20035</v>
      </c>
      <c r="B20" s="567" t="s">
        <v>649</v>
      </c>
      <c r="C20" s="567" t="s">
        <v>45</v>
      </c>
      <c r="D20" s="568" t="s">
        <v>110</v>
      </c>
      <c r="E20" s="569">
        <v>12</v>
      </c>
      <c r="F20" s="570"/>
      <c r="G20" s="570"/>
      <c r="H20" s="570"/>
      <c r="I20" s="570">
        <v>12</v>
      </c>
      <c r="J20" s="570"/>
      <c r="K20" s="570"/>
      <c r="L20" s="510">
        <v>72.900000000000006</v>
      </c>
      <c r="M20" s="128">
        <f t="shared" ref="M20:M33" si="17">SUM(N20:Z20)</f>
        <v>0</v>
      </c>
      <c r="N20" s="19"/>
      <c r="O20" s="19"/>
      <c r="P20" s="19"/>
      <c r="Q20" s="19"/>
      <c r="R20" s="276"/>
      <c r="S20" s="19"/>
      <c r="T20" s="19"/>
      <c r="U20" s="19"/>
      <c r="V20" s="19"/>
      <c r="W20" s="19"/>
      <c r="X20" s="19"/>
      <c r="Y20" s="19"/>
      <c r="Z20" s="19"/>
      <c r="AA20" s="169">
        <v>3.97</v>
      </c>
      <c r="AB20" s="166">
        <f>M20*AA20</f>
        <v>0</v>
      </c>
      <c r="AC20" s="124">
        <f>L20*SUM(N20:Z20)</f>
        <v>0</v>
      </c>
      <c r="AD20" s="92"/>
      <c r="AE20" s="92"/>
      <c r="AF20" s="92"/>
      <c r="AG20" s="92">
        <v>12</v>
      </c>
      <c r="AH20" s="92"/>
      <c r="AI20" s="92"/>
      <c r="AJ20" s="92"/>
      <c r="AK20" s="92">
        <f>$M20*12</f>
        <v>0</v>
      </c>
      <c r="AL20" s="92"/>
      <c r="AM20" s="92"/>
      <c r="AN20" s="92"/>
      <c r="AO20" s="92"/>
      <c r="AP20" s="92"/>
      <c r="AQ20" s="92"/>
      <c r="AR20" s="92"/>
      <c r="AS20" s="92">
        <f t="shared" si="3"/>
        <v>0</v>
      </c>
      <c r="AT20" s="92">
        <f t="shared" si="4"/>
        <v>0</v>
      </c>
      <c r="AU20" s="92">
        <f t="shared" si="5"/>
        <v>0</v>
      </c>
      <c r="AV20" s="92">
        <f t="shared" si="6"/>
        <v>0</v>
      </c>
      <c r="AW20" s="92">
        <f t="shared" si="7"/>
        <v>0</v>
      </c>
      <c r="AX20" s="92">
        <f t="shared" si="8"/>
        <v>0</v>
      </c>
      <c r="AY20" s="92"/>
      <c r="AZ20" s="92">
        <f t="shared" si="9"/>
        <v>0</v>
      </c>
      <c r="BA20" s="92">
        <f t="shared" si="10"/>
        <v>0</v>
      </c>
      <c r="BB20" s="92">
        <f t="shared" si="11"/>
        <v>0</v>
      </c>
      <c r="BC20" s="92">
        <f t="shared" si="12"/>
        <v>0</v>
      </c>
      <c r="BD20" s="92">
        <f t="shared" si="13"/>
        <v>0</v>
      </c>
      <c r="BE20" s="92">
        <f t="shared" si="14"/>
        <v>0</v>
      </c>
      <c r="BF20" s="112">
        <v>28.09</v>
      </c>
      <c r="BG20" s="112"/>
      <c r="BH20" s="186">
        <v>21000354</v>
      </c>
      <c r="BI20" s="33"/>
      <c r="BJ20" s="248"/>
      <c r="BK20" s="33"/>
      <c r="BL20" s="33"/>
      <c r="BM20" s="33"/>
      <c r="BN20" s="33"/>
      <c r="BO20" s="33"/>
      <c r="BP20" s="33"/>
    </row>
    <row r="21" spans="1:68" ht="15" customHeight="1">
      <c r="A21" s="515">
        <v>20036</v>
      </c>
      <c r="B21" s="567" t="s">
        <v>650</v>
      </c>
      <c r="C21" s="567" t="s">
        <v>160</v>
      </c>
      <c r="D21" s="568" t="s">
        <v>110</v>
      </c>
      <c r="E21" s="569">
        <v>4</v>
      </c>
      <c r="F21" s="570"/>
      <c r="G21" s="570"/>
      <c r="H21" s="570"/>
      <c r="I21" s="570"/>
      <c r="J21" s="570">
        <v>4</v>
      </c>
      <c r="K21" s="570"/>
      <c r="L21" s="510">
        <v>74.703600000000009</v>
      </c>
      <c r="M21" s="128">
        <f t="shared" si="17"/>
        <v>0</v>
      </c>
      <c r="N21" s="19"/>
      <c r="O21" s="19"/>
      <c r="P21" s="19"/>
      <c r="Q21" s="19"/>
      <c r="R21" s="276"/>
      <c r="S21" s="19"/>
      <c r="T21" s="19"/>
      <c r="U21" s="19"/>
      <c r="V21" s="19"/>
      <c r="W21" s="19"/>
      <c r="X21" s="19"/>
      <c r="Y21" s="19"/>
      <c r="Z21" s="19"/>
      <c r="AA21" s="169">
        <v>5.46</v>
      </c>
      <c r="AB21" s="166">
        <f>M21*AA21</f>
        <v>0</v>
      </c>
      <c r="AC21" s="124">
        <f>L21*SUM(N21:Z21)</f>
        <v>0</v>
      </c>
      <c r="AD21" s="92"/>
      <c r="AE21" s="92"/>
      <c r="AF21" s="92"/>
      <c r="AG21" s="92">
        <v>2</v>
      </c>
      <c r="AH21" s="92">
        <v>2</v>
      </c>
      <c r="AI21" s="92"/>
      <c r="AJ21" s="92"/>
      <c r="AK21" s="92"/>
      <c r="AL21" s="92"/>
      <c r="AM21" s="92">
        <f>$M21*4</f>
        <v>0</v>
      </c>
      <c r="AN21" s="92"/>
      <c r="AO21" s="92"/>
      <c r="AP21" s="92"/>
      <c r="AQ21" s="92"/>
      <c r="AR21" s="92"/>
      <c r="AS21" s="92">
        <f t="shared" si="3"/>
        <v>0</v>
      </c>
      <c r="AT21" s="92">
        <f t="shared" si="4"/>
        <v>0</v>
      </c>
      <c r="AU21" s="92">
        <f t="shared" si="5"/>
        <v>0</v>
      </c>
      <c r="AV21" s="92">
        <f t="shared" si="6"/>
        <v>0</v>
      </c>
      <c r="AW21" s="92">
        <f t="shared" si="7"/>
        <v>0</v>
      </c>
      <c r="AX21" s="92">
        <f t="shared" si="8"/>
        <v>0</v>
      </c>
      <c r="AY21" s="92"/>
      <c r="AZ21" s="92">
        <f t="shared" si="9"/>
        <v>0</v>
      </c>
      <c r="BA21" s="92">
        <f t="shared" si="10"/>
        <v>0</v>
      </c>
      <c r="BB21" s="92">
        <f t="shared" si="11"/>
        <v>0</v>
      </c>
      <c r="BC21" s="92">
        <f t="shared" si="12"/>
        <v>0</v>
      </c>
      <c r="BD21" s="92">
        <f t="shared" si="13"/>
        <v>0</v>
      </c>
      <c r="BE21" s="92">
        <f t="shared" si="14"/>
        <v>0</v>
      </c>
      <c r="BF21" s="112">
        <v>30.1</v>
      </c>
      <c r="BG21" s="112"/>
      <c r="BH21" s="186">
        <v>21000355</v>
      </c>
      <c r="BI21" s="33"/>
      <c r="BJ21" s="248"/>
      <c r="BK21" s="33"/>
      <c r="BL21" s="33"/>
      <c r="BM21" s="33"/>
      <c r="BN21" s="33"/>
      <c r="BO21" s="33"/>
      <c r="BP21" s="33"/>
    </row>
    <row r="22" spans="1:68" ht="15" customHeight="1">
      <c r="A22" s="515">
        <v>20037</v>
      </c>
      <c r="B22" s="567" t="s">
        <v>650</v>
      </c>
      <c r="C22" s="567" t="s">
        <v>47</v>
      </c>
      <c r="D22" s="568" t="s">
        <v>110</v>
      </c>
      <c r="E22" s="569">
        <v>4</v>
      </c>
      <c r="F22" s="570"/>
      <c r="G22" s="570"/>
      <c r="H22" s="570"/>
      <c r="I22" s="570"/>
      <c r="J22" s="570">
        <v>4</v>
      </c>
      <c r="K22" s="570"/>
      <c r="L22" s="510">
        <v>72.003600000000006</v>
      </c>
      <c r="M22" s="128">
        <f t="shared" si="17"/>
        <v>0</v>
      </c>
      <c r="N22" s="19"/>
      <c r="O22" s="19"/>
      <c r="P22" s="19"/>
      <c r="Q22" s="19"/>
      <c r="R22" s="276"/>
      <c r="S22" s="19"/>
      <c r="T22" s="19"/>
      <c r="U22" s="19"/>
      <c r="V22" s="19"/>
      <c r="W22" s="19"/>
      <c r="X22" s="19"/>
      <c r="Y22" s="19"/>
      <c r="Z22" s="19"/>
      <c r="AA22" s="169">
        <v>5.23</v>
      </c>
      <c r="AB22" s="166">
        <f>M22*AA22</f>
        <v>0</v>
      </c>
      <c r="AC22" s="124">
        <f>L22*SUM(N22:Z22)</f>
        <v>0</v>
      </c>
      <c r="AD22" s="92"/>
      <c r="AE22" s="92"/>
      <c r="AF22" s="92"/>
      <c r="AG22" s="92"/>
      <c r="AH22" s="92"/>
      <c r="AI22" s="92">
        <v>4</v>
      </c>
      <c r="AJ22" s="92"/>
      <c r="AK22" s="92">
        <f>$M22*4</f>
        <v>0</v>
      </c>
      <c r="AL22" s="92"/>
      <c r="AM22" s="92"/>
      <c r="AN22" s="92"/>
      <c r="AO22" s="92"/>
      <c r="AP22" s="92"/>
      <c r="AQ22" s="92"/>
      <c r="AR22" s="92"/>
      <c r="AS22" s="92">
        <f t="shared" si="3"/>
        <v>0</v>
      </c>
      <c r="AT22" s="92">
        <f t="shared" si="4"/>
        <v>0</v>
      </c>
      <c r="AU22" s="92">
        <f t="shared" si="5"/>
        <v>0</v>
      </c>
      <c r="AV22" s="92">
        <f t="shared" si="6"/>
        <v>0</v>
      </c>
      <c r="AW22" s="92">
        <f t="shared" si="7"/>
        <v>0</v>
      </c>
      <c r="AX22" s="92">
        <f t="shared" si="8"/>
        <v>0</v>
      </c>
      <c r="AY22" s="92"/>
      <c r="AZ22" s="92">
        <f t="shared" si="9"/>
        <v>0</v>
      </c>
      <c r="BA22" s="92">
        <f t="shared" si="10"/>
        <v>0</v>
      </c>
      <c r="BB22" s="92">
        <f t="shared" si="11"/>
        <v>0</v>
      </c>
      <c r="BC22" s="92">
        <f t="shared" si="12"/>
        <v>0</v>
      </c>
      <c r="BD22" s="92">
        <f t="shared" si="13"/>
        <v>0</v>
      </c>
      <c r="BE22" s="92">
        <f t="shared" si="14"/>
        <v>0</v>
      </c>
      <c r="BF22" s="112">
        <v>28.88</v>
      </c>
      <c r="BG22" s="112"/>
      <c r="BH22" s="186">
        <v>21000356</v>
      </c>
      <c r="BJ22" s="248"/>
    </row>
    <row r="23" spans="1:68" ht="15" customHeight="1">
      <c r="A23" s="515">
        <v>20038</v>
      </c>
      <c r="B23" s="567" t="s">
        <v>651</v>
      </c>
      <c r="C23" s="567" t="s">
        <v>43</v>
      </c>
      <c r="D23" s="572" t="s">
        <v>110</v>
      </c>
      <c r="E23" s="569">
        <v>2</v>
      </c>
      <c r="F23" s="570"/>
      <c r="G23" s="570"/>
      <c r="H23" s="570"/>
      <c r="I23" s="570"/>
      <c r="J23" s="570"/>
      <c r="K23" s="570">
        <v>2</v>
      </c>
      <c r="L23" s="510">
        <v>68.3964</v>
      </c>
      <c r="M23" s="128">
        <f t="shared" si="17"/>
        <v>0</v>
      </c>
      <c r="N23" s="19"/>
      <c r="O23" s="19"/>
      <c r="P23" s="19"/>
      <c r="Q23" s="19"/>
      <c r="R23" s="276"/>
      <c r="S23" s="19"/>
      <c r="T23" s="19"/>
      <c r="U23" s="19"/>
      <c r="V23" s="19"/>
      <c r="W23" s="19"/>
      <c r="X23" s="19"/>
      <c r="Y23" s="19"/>
      <c r="Z23" s="19"/>
      <c r="AA23" s="169">
        <v>5.07</v>
      </c>
      <c r="AB23" s="166">
        <f>M23*AA23</f>
        <v>0</v>
      </c>
      <c r="AC23" s="124">
        <f>L23*SUM(N23:Z23)</f>
        <v>0</v>
      </c>
      <c r="AD23" s="92"/>
      <c r="AE23" s="92">
        <v>2</v>
      </c>
      <c r="AF23" s="92"/>
      <c r="AG23" s="92"/>
      <c r="AH23" s="92"/>
      <c r="AI23" s="92"/>
      <c r="AJ23" s="92"/>
      <c r="AK23" s="92"/>
      <c r="AL23" s="92"/>
      <c r="AM23" s="92"/>
      <c r="AN23" s="92">
        <f>$M23*2</f>
        <v>0</v>
      </c>
      <c r="AO23" s="92"/>
      <c r="AP23" s="92"/>
      <c r="AQ23" s="92"/>
      <c r="AR23" s="92"/>
      <c r="AS23" s="92">
        <f t="shared" si="3"/>
        <v>0</v>
      </c>
      <c r="AT23" s="92">
        <f t="shared" si="4"/>
        <v>0</v>
      </c>
      <c r="AU23" s="92">
        <f t="shared" si="5"/>
        <v>0</v>
      </c>
      <c r="AV23" s="92">
        <f t="shared" si="6"/>
        <v>0</v>
      </c>
      <c r="AW23" s="92">
        <f t="shared" si="7"/>
        <v>0</v>
      </c>
      <c r="AX23" s="92">
        <f t="shared" si="8"/>
        <v>0</v>
      </c>
      <c r="AY23" s="92"/>
      <c r="AZ23" s="92">
        <f t="shared" si="9"/>
        <v>0</v>
      </c>
      <c r="BA23" s="92">
        <f t="shared" si="10"/>
        <v>0</v>
      </c>
      <c r="BB23" s="92">
        <f t="shared" si="11"/>
        <v>0</v>
      </c>
      <c r="BC23" s="92">
        <f t="shared" si="12"/>
        <v>0</v>
      </c>
      <c r="BD23" s="92">
        <f t="shared" si="13"/>
        <v>0</v>
      </c>
      <c r="BE23" s="92">
        <f t="shared" si="14"/>
        <v>0</v>
      </c>
      <c r="BF23" s="112">
        <v>26.83</v>
      </c>
      <c r="BG23" s="112"/>
      <c r="BH23" s="186">
        <v>21000357</v>
      </c>
      <c r="BJ23" s="248"/>
    </row>
    <row r="24" spans="1:68" ht="15" customHeight="1">
      <c r="A24" s="515">
        <v>20039</v>
      </c>
      <c r="B24" s="567" t="s">
        <v>652</v>
      </c>
      <c r="C24" s="567" t="s">
        <v>43</v>
      </c>
      <c r="D24" s="568" t="s">
        <v>110</v>
      </c>
      <c r="E24" s="569">
        <v>3</v>
      </c>
      <c r="F24" s="570"/>
      <c r="G24" s="570"/>
      <c r="H24" s="570"/>
      <c r="I24" s="570"/>
      <c r="J24" s="570"/>
      <c r="K24" s="570">
        <v>3</v>
      </c>
      <c r="L24" s="510">
        <v>113.4</v>
      </c>
      <c r="M24" s="128">
        <f t="shared" si="17"/>
        <v>0</v>
      </c>
      <c r="N24" s="19"/>
      <c r="O24" s="19"/>
      <c r="P24" s="19"/>
      <c r="Q24" s="19"/>
      <c r="R24" s="276"/>
      <c r="S24" s="19"/>
      <c r="T24" s="19"/>
      <c r="U24" s="19"/>
      <c r="V24" s="19"/>
      <c r="W24" s="19"/>
      <c r="X24" s="19"/>
      <c r="Y24" s="19"/>
      <c r="Z24" s="19"/>
      <c r="AA24" s="169">
        <v>8.4920000000000009</v>
      </c>
      <c r="AB24" s="166">
        <f>M24*AA24</f>
        <v>0</v>
      </c>
      <c r="AC24" s="124">
        <f>L24*SUM(N24:Z24)</f>
        <v>0</v>
      </c>
      <c r="AD24" s="92"/>
      <c r="AE24" s="92">
        <v>3</v>
      </c>
      <c r="AF24" s="92"/>
      <c r="AG24" s="92"/>
      <c r="AH24" s="92"/>
      <c r="AI24" s="92"/>
      <c r="AJ24" s="92"/>
      <c r="AK24" s="92"/>
      <c r="AL24" s="92"/>
      <c r="AM24" s="92"/>
      <c r="AN24" s="92">
        <f>$M24*3</f>
        <v>0</v>
      </c>
      <c r="AO24" s="92"/>
      <c r="AP24" s="92"/>
      <c r="AQ24" s="92"/>
      <c r="AR24" s="92"/>
      <c r="AS24" s="92">
        <f t="shared" si="3"/>
        <v>0</v>
      </c>
      <c r="AT24" s="92">
        <f t="shared" si="4"/>
        <v>0</v>
      </c>
      <c r="AU24" s="92">
        <f t="shared" si="5"/>
        <v>0</v>
      </c>
      <c r="AV24" s="92">
        <f t="shared" si="6"/>
        <v>0</v>
      </c>
      <c r="AW24" s="92">
        <f t="shared" si="7"/>
        <v>0</v>
      </c>
      <c r="AX24" s="92">
        <f t="shared" si="8"/>
        <v>0</v>
      </c>
      <c r="AY24" s="92"/>
      <c r="AZ24" s="92">
        <f t="shared" si="9"/>
        <v>0</v>
      </c>
      <c r="BA24" s="92">
        <f t="shared" si="10"/>
        <v>0</v>
      </c>
      <c r="BB24" s="92">
        <f t="shared" si="11"/>
        <v>0</v>
      </c>
      <c r="BC24" s="92">
        <f t="shared" si="12"/>
        <v>0</v>
      </c>
      <c r="BD24" s="92">
        <f t="shared" si="13"/>
        <v>0</v>
      </c>
      <c r="BE24" s="92">
        <f t="shared" si="14"/>
        <v>0</v>
      </c>
      <c r="BF24" s="112">
        <v>44.55</v>
      </c>
      <c r="BG24" s="112"/>
      <c r="BH24" s="186">
        <v>21000358</v>
      </c>
      <c r="BJ24" s="248"/>
    </row>
    <row r="25" spans="1:68" ht="15" customHeight="1">
      <c r="A25" s="105"/>
      <c r="B25" s="97" t="s">
        <v>653</v>
      </c>
      <c r="C25" s="97"/>
      <c r="D25" s="269"/>
      <c r="E25" s="269"/>
      <c r="F25" s="99"/>
      <c r="G25" s="99"/>
      <c r="H25" s="99"/>
      <c r="I25" s="99"/>
      <c r="J25" s="99"/>
      <c r="K25" s="99"/>
      <c r="L25" s="137"/>
      <c r="M25" s="137"/>
      <c r="N25" s="130"/>
      <c r="O25" s="130"/>
      <c r="P25" s="130"/>
      <c r="Q25" s="130"/>
      <c r="R25" s="277"/>
      <c r="S25" s="130"/>
      <c r="T25" s="130"/>
      <c r="U25" s="130"/>
      <c r="V25" s="130"/>
      <c r="W25" s="130"/>
      <c r="X25" s="130"/>
      <c r="Y25" s="130"/>
      <c r="Z25" s="130"/>
      <c r="AA25" s="168"/>
      <c r="AB25" s="212"/>
      <c r="AC25" s="213"/>
      <c r="AD25" s="20"/>
      <c r="AE25" s="20"/>
      <c r="AF25" s="20"/>
      <c r="AG25" s="20"/>
      <c r="AH25" s="20"/>
      <c r="AI25" s="20"/>
      <c r="AJ25" s="92"/>
      <c r="AK25" s="20"/>
      <c r="AL25" s="20"/>
      <c r="AM25" s="20"/>
      <c r="AN25" s="20"/>
      <c r="AO25" s="20"/>
      <c r="AP25" s="20"/>
      <c r="AQ25" s="20"/>
      <c r="AR25" s="20"/>
      <c r="AS25" s="92">
        <f t="shared" si="3"/>
        <v>0</v>
      </c>
      <c r="AT25" s="92">
        <f t="shared" si="4"/>
        <v>0</v>
      </c>
      <c r="AU25" s="92">
        <f t="shared" si="5"/>
        <v>0</v>
      </c>
      <c r="AV25" s="92">
        <f t="shared" si="6"/>
        <v>0</v>
      </c>
      <c r="AW25" s="92">
        <f t="shared" si="7"/>
        <v>0</v>
      </c>
      <c r="AX25" s="92">
        <f t="shared" si="8"/>
        <v>0</v>
      </c>
      <c r="AY25" s="92"/>
      <c r="AZ25" s="92">
        <f t="shared" si="9"/>
        <v>0</v>
      </c>
      <c r="BA25" s="92">
        <f t="shared" si="10"/>
        <v>0</v>
      </c>
      <c r="BB25" s="92">
        <f t="shared" si="11"/>
        <v>0</v>
      </c>
      <c r="BC25" s="92">
        <f t="shared" si="12"/>
        <v>0</v>
      </c>
      <c r="BD25" s="92">
        <f t="shared" si="13"/>
        <v>0</v>
      </c>
      <c r="BE25" s="92">
        <f t="shared" si="14"/>
        <v>0</v>
      </c>
      <c r="BF25" s="245"/>
      <c r="BG25" s="112"/>
      <c r="BJ25" s="137"/>
    </row>
    <row r="26" spans="1:68" ht="15" customHeight="1">
      <c r="A26" s="515">
        <v>20046</v>
      </c>
      <c r="B26" s="567" t="s">
        <v>654</v>
      </c>
      <c r="C26" s="567" t="s">
        <v>42</v>
      </c>
      <c r="D26" s="568" t="s">
        <v>110</v>
      </c>
      <c r="E26" s="569">
        <v>20</v>
      </c>
      <c r="F26" s="570">
        <v>20</v>
      </c>
      <c r="G26" s="570"/>
      <c r="H26" s="570"/>
      <c r="I26" s="570"/>
      <c r="J26" s="570"/>
      <c r="K26" s="570"/>
      <c r="L26" s="510">
        <v>42.170499999999997</v>
      </c>
      <c r="M26" s="128">
        <f t="shared" si="17"/>
        <v>0</v>
      </c>
      <c r="N26" s="19"/>
      <c r="O26" s="19"/>
      <c r="P26" s="19"/>
      <c r="Q26" s="19"/>
      <c r="R26" s="276"/>
      <c r="S26" s="19"/>
      <c r="T26" s="19"/>
      <c r="U26" s="19"/>
      <c r="V26" s="19"/>
      <c r="W26" s="19"/>
      <c r="X26" s="19"/>
      <c r="Y26" s="19"/>
      <c r="Z26" s="19"/>
      <c r="AA26" s="169">
        <v>0.96</v>
      </c>
      <c r="AB26" s="166">
        <f>M26*AA26</f>
        <v>0</v>
      </c>
      <c r="AC26" s="124">
        <f>L26*SUM(N26:Z26)</f>
        <v>0</v>
      </c>
      <c r="AD26" s="92">
        <v>20</v>
      </c>
      <c r="AE26" s="92"/>
      <c r="AF26" s="92"/>
      <c r="AG26" s="92"/>
      <c r="AH26" s="92"/>
      <c r="AI26" s="92"/>
      <c r="AJ26" s="92"/>
      <c r="AK26" s="92"/>
      <c r="AL26" s="92"/>
      <c r="AM26" s="92"/>
      <c r="AN26" s="92"/>
      <c r="AO26" s="92"/>
      <c r="AP26" s="92"/>
      <c r="AQ26" s="92">
        <f>$M26*40</f>
        <v>0</v>
      </c>
      <c r="AR26" s="92"/>
      <c r="AS26" s="92">
        <f t="shared" si="3"/>
        <v>0</v>
      </c>
      <c r="AT26" s="92">
        <f t="shared" si="4"/>
        <v>0</v>
      </c>
      <c r="AU26" s="92">
        <f t="shared" si="5"/>
        <v>0</v>
      </c>
      <c r="AV26" s="92">
        <f t="shared" si="6"/>
        <v>0</v>
      </c>
      <c r="AW26" s="92">
        <f t="shared" si="7"/>
        <v>0</v>
      </c>
      <c r="AX26" s="92">
        <f t="shared" si="8"/>
        <v>0</v>
      </c>
      <c r="AY26" s="92"/>
      <c r="AZ26" s="92">
        <f t="shared" si="9"/>
        <v>0</v>
      </c>
      <c r="BA26" s="92">
        <f t="shared" si="10"/>
        <v>0</v>
      </c>
      <c r="BB26" s="92">
        <f t="shared" si="11"/>
        <v>0</v>
      </c>
      <c r="BC26" s="92">
        <f t="shared" si="12"/>
        <v>0</v>
      </c>
      <c r="BD26" s="92">
        <f t="shared" si="13"/>
        <v>0</v>
      </c>
      <c r="BE26" s="92">
        <f t="shared" si="14"/>
        <v>0</v>
      </c>
      <c r="BF26" s="112">
        <v>15.81</v>
      </c>
      <c r="BG26" s="112"/>
      <c r="BH26" s="186">
        <v>21000365</v>
      </c>
      <c r="BJ26" s="248"/>
    </row>
    <row r="27" spans="1:68" ht="15" customHeight="1">
      <c r="A27" s="515">
        <v>20047</v>
      </c>
      <c r="B27" s="554" t="s">
        <v>655</v>
      </c>
      <c r="C27" s="554" t="s">
        <v>541</v>
      </c>
      <c r="D27" s="572" t="s">
        <v>110</v>
      </c>
      <c r="E27" s="569">
        <v>12</v>
      </c>
      <c r="F27" s="573"/>
      <c r="G27" s="573"/>
      <c r="H27" s="573">
        <v>7</v>
      </c>
      <c r="I27" s="573">
        <v>5</v>
      </c>
      <c r="J27" s="573"/>
      <c r="K27" s="573"/>
      <c r="L27" s="510">
        <v>74.703600000000009</v>
      </c>
      <c r="M27" s="128">
        <f t="shared" si="17"/>
        <v>0</v>
      </c>
      <c r="N27" s="19"/>
      <c r="O27" s="26"/>
      <c r="P27" s="26"/>
      <c r="Q27" s="26"/>
      <c r="R27" s="19"/>
      <c r="S27" s="26"/>
      <c r="T27" s="26"/>
      <c r="U27" s="26"/>
      <c r="V27" s="26"/>
      <c r="W27" s="26"/>
      <c r="X27" s="26"/>
      <c r="Y27" s="26"/>
      <c r="Z27" s="26"/>
      <c r="AA27" s="170">
        <v>4.1399999999999997</v>
      </c>
      <c r="AB27" s="166">
        <f>M27*AA27</f>
        <v>0</v>
      </c>
      <c r="AC27" s="124">
        <f>L27*SUM(N27:Z27)</f>
        <v>0</v>
      </c>
      <c r="AD27" s="102"/>
      <c r="AE27" s="102"/>
      <c r="AF27" s="102"/>
      <c r="AG27" s="102">
        <v>8</v>
      </c>
      <c r="AH27" s="102">
        <v>4</v>
      </c>
      <c r="AI27" s="102"/>
      <c r="AJ27" s="92"/>
      <c r="AK27" s="92">
        <f>$M27*11</f>
        <v>0</v>
      </c>
      <c r="AL27" s="92">
        <f>$M27*1</f>
        <v>0</v>
      </c>
      <c r="AM27" s="102"/>
      <c r="AN27" s="102"/>
      <c r="AO27" s="102"/>
      <c r="AP27" s="102"/>
      <c r="AQ27" s="102"/>
      <c r="AR27" s="102"/>
      <c r="AS27" s="92">
        <f t="shared" si="3"/>
        <v>0</v>
      </c>
      <c r="AT27" s="92">
        <f t="shared" si="4"/>
        <v>0</v>
      </c>
      <c r="AU27" s="92">
        <f t="shared" si="5"/>
        <v>0</v>
      </c>
      <c r="AV27" s="92">
        <f t="shared" si="6"/>
        <v>0</v>
      </c>
      <c r="AW27" s="92">
        <f t="shared" si="7"/>
        <v>0</v>
      </c>
      <c r="AX27" s="92">
        <f t="shared" si="8"/>
        <v>0</v>
      </c>
      <c r="AY27" s="92"/>
      <c r="AZ27" s="92">
        <f t="shared" si="9"/>
        <v>0</v>
      </c>
      <c r="BA27" s="92">
        <f t="shared" si="10"/>
        <v>0</v>
      </c>
      <c r="BB27" s="92">
        <f t="shared" si="11"/>
        <v>0</v>
      </c>
      <c r="BC27" s="92">
        <f t="shared" si="12"/>
        <v>0</v>
      </c>
      <c r="BD27" s="92">
        <f t="shared" si="13"/>
        <v>0</v>
      </c>
      <c r="BE27" s="92">
        <f t="shared" si="14"/>
        <v>0</v>
      </c>
      <c r="BF27" s="245">
        <v>29.02</v>
      </c>
      <c r="BG27" s="112"/>
      <c r="BH27" s="186">
        <v>21000366</v>
      </c>
      <c r="BI27" s="250"/>
      <c r="BJ27" s="180"/>
      <c r="BK27" s="250"/>
      <c r="BL27" s="250"/>
      <c r="BM27" s="250"/>
      <c r="BN27" s="250"/>
      <c r="BO27" s="250"/>
      <c r="BP27" s="250"/>
    </row>
    <row r="28" spans="1:68" ht="15" customHeight="1">
      <c r="A28" s="105"/>
      <c r="B28" s="105" t="s">
        <v>657</v>
      </c>
      <c r="C28" s="105"/>
      <c r="D28" s="106"/>
      <c r="E28" s="269"/>
      <c r="F28" s="99"/>
      <c r="G28" s="99"/>
      <c r="H28" s="99"/>
      <c r="I28" s="99"/>
      <c r="J28" s="99"/>
      <c r="K28" s="99"/>
      <c r="L28" s="137"/>
      <c r="M28" s="137"/>
      <c r="N28" s="130"/>
      <c r="O28" s="130"/>
      <c r="P28" s="130"/>
      <c r="Q28" s="130"/>
      <c r="R28" s="277"/>
      <c r="S28" s="130"/>
      <c r="T28" s="130"/>
      <c r="U28" s="130"/>
      <c r="V28" s="130"/>
      <c r="W28" s="130"/>
      <c r="X28" s="130"/>
      <c r="Y28" s="130"/>
      <c r="Z28" s="130"/>
      <c r="AA28" s="168"/>
      <c r="AB28" s="212"/>
      <c r="AC28" s="213"/>
      <c r="AD28" s="20"/>
      <c r="AE28" s="20"/>
      <c r="AF28" s="20"/>
      <c r="AG28" s="20"/>
      <c r="AH28" s="20"/>
      <c r="AI28" s="20"/>
      <c r="AJ28" s="92"/>
      <c r="AK28" s="20"/>
      <c r="AL28" s="20"/>
      <c r="AM28" s="20"/>
      <c r="AN28" s="20"/>
      <c r="AO28" s="20"/>
      <c r="AP28" s="20"/>
      <c r="AQ28" s="20"/>
      <c r="AR28" s="20"/>
      <c r="AS28" s="92">
        <f t="shared" si="3"/>
        <v>0</v>
      </c>
      <c r="AT28" s="92">
        <f t="shared" si="4"/>
        <v>0</v>
      </c>
      <c r="AU28" s="92">
        <f t="shared" si="5"/>
        <v>0</v>
      </c>
      <c r="AV28" s="92">
        <f t="shared" si="6"/>
        <v>0</v>
      </c>
      <c r="AW28" s="92">
        <f t="shared" si="7"/>
        <v>0</v>
      </c>
      <c r="AX28" s="92">
        <f t="shared" si="8"/>
        <v>0</v>
      </c>
      <c r="AY28" s="92"/>
      <c r="AZ28" s="92">
        <f t="shared" si="9"/>
        <v>0</v>
      </c>
      <c r="BA28" s="92">
        <f t="shared" si="10"/>
        <v>0</v>
      </c>
      <c r="BB28" s="92">
        <f t="shared" si="11"/>
        <v>0</v>
      </c>
      <c r="BC28" s="92">
        <f t="shared" si="12"/>
        <v>0</v>
      </c>
      <c r="BD28" s="92">
        <f t="shared" si="13"/>
        <v>0</v>
      </c>
      <c r="BE28" s="92">
        <f t="shared" si="14"/>
        <v>0</v>
      </c>
      <c r="BF28" s="245"/>
      <c r="BG28" s="112"/>
      <c r="BJ28" s="137"/>
    </row>
    <row r="29" spans="1:68" ht="15" customHeight="1">
      <c r="A29" s="512">
        <v>20079</v>
      </c>
      <c r="B29" s="557" t="s">
        <v>658</v>
      </c>
      <c r="C29" s="555" t="s">
        <v>45</v>
      </c>
      <c r="D29" s="568" t="s">
        <v>110</v>
      </c>
      <c r="E29" s="569">
        <v>12</v>
      </c>
      <c r="F29" s="570"/>
      <c r="G29" s="570"/>
      <c r="H29" s="570">
        <v>12</v>
      </c>
      <c r="I29" s="570"/>
      <c r="J29" s="570"/>
      <c r="K29" s="570"/>
      <c r="L29" s="510">
        <v>76.95</v>
      </c>
      <c r="M29" s="128">
        <f t="shared" si="17"/>
        <v>0</v>
      </c>
      <c r="N29" s="19"/>
      <c r="O29" s="19"/>
      <c r="P29" s="19"/>
      <c r="Q29" s="19"/>
      <c r="R29" s="276"/>
      <c r="S29" s="19"/>
      <c r="T29" s="19"/>
      <c r="U29" s="19"/>
      <c r="V29" s="19"/>
      <c r="W29" s="19"/>
      <c r="X29" s="19"/>
      <c r="Y29" s="19"/>
      <c r="Z29" s="19"/>
      <c r="AA29" s="169">
        <v>3.47</v>
      </c>
      <c r="AB29" s="166">
        <f t="shared" ref="AB29:AB51" si="18">M29*AA29</f>
        <v>0</v>
      </c>
      <c r="AC29" s="124">
        <f t="shared" ref="AC29:AC51" si="19">L29*SUM(N29:Z29)</f>
        <v>0</v>
      </c>
      <c r="AD29" s="92"/>
      <c r="AE29" s="92"/>
      <c r="AF29" s="92"/>
      <c r="AG29" s="92">
        <v>12</v>
      </c>
      <c r="AH29" s="92"/>
      <c r="AI29" s="92"/>
      <c r="AJ29" s="92"/>
      <c r="AK29" s="92">
        <f>$M29*12</f>
        <v>0</v>
      </c>
      <c r="AL29" s="92"/>
      <c r="AM29" s="92"/>
      <c r="AN29" s="92"/>
      <c r="AO29" s="92"/>
      <c r="AP29" s="92"/>
      <c r="AQ29" s="92"/>
      <c r="AR29" s="92"/>
      <c r="AS29" s="92">
        <f t="shared" si="3"/>
        <v>0</v>
      </c>
      <c r="AT29" s="92">
        <f t="shared" si="4"/>
        <v>0</v>
      </c>
      <c r="AU29" s="92">
        <f t="shared" si="5"/>
        <v>0</v>
      </c>
      <c r="AV29" s="92">
        <f t="shared" si="6"/>
        <v>0</v>
      </c>
      <c r="AW29" s="92">
        <f t="shared" si="7"/>
        <v>0</v>
      </c>
      <c r="AX29" s="92">
        <f t="shared" si="8"/>
        <v>0</v>
      </c>
      <c r="AY29" s="92"/>
      <c r="AZ29" s="92">
        <f t="shared" si="9"/>
        <v>0</v>
      </c>
      <c r="BA29" s="92">
        <f t="shared" si="10"/>
        <v>0</v>
      </c>
      <c r="BB29" s="92">
        <f t="shared" si="11"/>
        <v>0</v>
      </c>
      <c r="BC29" s="92">
        <f t="shared" si="12"/>
        <v>0</v>
      </c>
      <c r="BD29" s="92">
        <f t="shared" si="13"/>
        <v>0</v>
      </c>
      <c r="BE29" s="92">
        <f t="shared" si="14"/>
        <v>0</v>
      </c>
      <c r="BF29" s="112">
        <v>25.66</v>
      </c>
      <c r="BG29" s="112"/>
      <c r="BH29" s="186">
        <v>21000384</v>
      </c>
      <c r="BJ29" s="248"/>
    </row>
    <row r="30" spans="1:68" ht="15" customHeight="1">
      <c r="A30" s="512">
        <v>20080</v>
      </c>
      <c r="B30" s="557" t="s">
        <v>658</v>
      </c>
      <c r="C30" s="555" t="s">
        <v>46</v>
      </c>
      <c r="D30" s="568" t="s">
        <v>110</v>
      </c>
      <c r="E30" s="569">
        <v>9</v>
      </c>
      <c r="F30" s="570"/>
      <c r="G30" s="570"/>
      <c r="H30" s="570">
        <v>9</v>
      </c>
      <c r="I30" s="570"/>
      <c r="J30" s="570"/>
      <c r="K30" s="570"/>
      <c r="L30" s="510">
        <v>61.77</v>
      </c>
      <c r="M30" s="128">
        <f t="shared" si="17"/>
        <v>0</v>
      </c>
      <c r="N30" s="19"/>
      <c r="O30" s="19"/>
      <c r="P30" s="19"/>
      <c r="Q30" s="19"/>
      <c r="R30" s="276"/>
      <c r="S30" s="19"/>
      <c r="T30" s="19"/>
      <c r="U30" s="19"/>
      <c r="V30" s="19"/>
      <c r="W30" s="19"/>
      <c r="X30" s="19"/>
      <c r="Y30" s="19"/>
      <c r="Z30" s="19"/>
      <c r="AA30" s="169">
        <v>2.89</v>
      </c>
      <c r="AB30" s="166">
        <f t="shared" si="18"/>
        <v>0</v>
      </c>
      <c r="AC30" s="124">
        <f t="shared" si="19"/>
        <v>0</v>
      </c>
      <c r="AD30" s="92"/>
      <c r="AE30" s="92"/>
      <c r="AF30" s="92"/>
      <c r="AG30" s="92"/>
      <c r="AH30" s="92">
        <v>9</v>
      </c>
      <c r="AI30" s="92"/>
      <c r="AJ30" s="92"/>
      <c r="AK30" s="92"/>
      <c r="AL30" s="92">
        <f>$M30*9</f>
        <v>0</v>
      </c>
      <c r="AM30" s="92"/>
      <c r="AN30" s="92"/>
      <c r="AO30" s="92"/>
      <c r="AP30" s="92"/>
      <c r="AQ30" s="92"/>
      <c r="AR30" s="92"/>
      <c r="AS30" s="92">
        <f t="shared" si="3"/>
        <v>0</v>
      </c>
      <c r="AT30" s="92">
        <f t="shared" si="4"/>
        <v>0</v>
      </c>
      <c r="AU30" s="92">
        <f t="shared" si="5"/>
        <v>0</v>
      </c>
      <c r="AV30" s="92">
        <f t="shared" si="6"/>
        <v>0</v>
      </c>
      <c r="AW30" s="92">
        <f t="shared" si="7"/>
        <v>0</v>
      </c>
      <c r="AX30" s="92">
        <f t="shared" si="8"/>
        <v>0</v>
      </c>
      <c r="AY30" s="92"/>
      <c r="AZ30" s="92">
        <f t="shared" si="9"/>
        <v>0</v>
      </c>
      <c r="BA30" s="92">
        <f t="shared" si="10"/>
        <v>0</v>
      </c>
      <c r="BB30" s="92">
        <f t="shared" si="11"/>
        <v>0</v>
      </c>
      <c r="BC30" s="92">
        <f t="shared" si="12"/>
        <v>0</v>
      </c>
      <c r="BD30" s="92">
        <f t="shared" si="13"/>
        <v>0</v>
      </c>
      <c r="BE30" s="92">
        <f t="shared" si="14"/>
        <v>0</v>
      </c>
      <c r="BF30" s="112">
        <v>20.57</v>
      </c>
      <c r="BG30" s="112"/>
      <c r="BH30" s="186">
        <v>21000385</v>
      </c>
      <c r="BJ30" s="248"/>
    </row>
    <row r="31" spans="1:68" ht="15" customHeight="1">
      <c r="A31" s="515">
        <v>20081</v>
      </c>
      <c r="B31" s="555" t="s">
        <v>659</v>
      </c>
      <c r="C31" s="555" t="s">
        <v>43</v>
      </c>
      <c r="D31" s="568" t="s">
        <v>110</v>
      </c>
      <c r="E31" s="569">
        <v>8</v>
      </c>
      <c r="F31" s="570"/>
      <c r="G31" s="570"/>
      <c r="H31" s="570"/>
      <c r="I31" s="570">
        <v>8</v>
      </c>
      <c r="J31" s="570"/>
      <c r="K31" s="570"/>
      <c r="L31" s="510">
        <v>81.8964</v>
      </c>
      <c r="M31" s="128">
        <f t="shared" si="17"/>
        <v>0</v>
      </c>
      <c r="N31" s="19"/>
      <c r="O31" s="19"/>
      <c r="P31" s="19"/>
      <c r="Q31" s="19"/>
      <c r="R31" s="276"/>
      <c r="S31" s="19"/>
      <c r="T31" s="19"/>
      <c r="U31" s="19"/>
      <c r="V31" s="19"/>
      <c r="W31" s="19"/>
      <c r="X31" s="19"/>
      <c r="Y31" s="19"/>
      <c r="Z31" s="19"/>
      <c r="AA31" s="169">
        <v>5.34</v>
      </c>
      <c r="AB31" s="166">
        <f t="shared" si="18"/>
        <v>0</v>
      </c>
      <c r="AC31" s="124">
        <f t="shared" si="19"/>
        <v>0</v>
      </c>
      <c r="AD31" s="92"/>
      <c r="AE31" s="92">
        <v>8</v>
      </c>
      <c r="AF31" s="92"/>
      <c r="AG31" s="92"/>
      <c r="AH31" s="92"/>
      <c r="AI31" s="92"/>
      <c r="AJ31" s="92"/>
      <c r="AK31" s="92"/>
      <c r="AL31" s="92">
        <f>$M31*4</f>
        <v>0</v>
      </c>
      <c r="AM31" s="92">
        <f>$M31*4</f>
        <v>0</v>
      </c>
      <c r="AN31" s="92"/>
      <c r="AO31" s="92"/>
      <c r="AP31" s="92"/>
      <c r="AQ31" s="92"/>
      <c r="AR31" s="92"/>
      <c r="AS31" s="92">
        <f t="shared" si="3"/>
        <v>0</v>
      </c>
      <c r="AT31" s="92">
        <f t="shared" si="4"/>
        <v>0</v>
      </c>
      <c r="AU31" s="92">
        <f t="shared" si="5"/>
        <v>0</v>
      </c>
      <c r="AV31" s="92">
        <f t="shared" si="6"/>
        <v>0</v>
      </c>
      <c r="AW31" s="92">
        <f t="shared" si="7"/>
        <v>0</v>
      </c>
      <c r="AX31" s="92">
        <f t="shared" si="8"/>
        <v>0</v>
      </c>
      <c r="AY31" s="92"/>
      <c r="AZ31" s="92">
        <f t="shared" si="9"/>
        <v>0</v>
      </c>
      <c r="BA31" s="92">
        <f t="shared" si="10"/>
        <v>0</v>
      </c>
      <c r="BB31" s="92">
        <f t="shared" si="11"/>
        <v>0</v>
      </c>
      <c r="BC31" s="92">
        <f t="shared" si="12"/>
        <v>0</v>
      </c>
      <c r="BD31" s="92">
        <f t="shared" si="13"/>
        <v>0</v>
      </c>
      <c r="BE31" s="92">
        <f t="shared" si="14"/>
        <v>0</v>
      </c>
      <c r="BF31" s="112">
        <v>32.31</v>
      </c>
      <c r="BG31" s="112"/>
      <c r="BH31" s="186">
        <v>21000386</v>
      </c>
      <c r="BJ31" s="248"/>
    </row>
    <row r="32" spans="1:68" ht="15" customHeight="1">
      <c r="A32" s="512">
        <v>20082</v>
      </c>
      <c r="B32" s="557" t="s">
        <v>659</v>
      </c>
      <c r="C32" s="555" t="s">
        <v>46</v>
      </c>
      <c r="D32" s="568" t="s">
        <v>110</v>
      </c>
      <c r="E32" s="569">
        <v>5</v>
      </c>
      <c r="F32" s="570"/>
      <c r="G32" s="570"/>
      <c r="H32" s="570"/>
      <c r="I32" s="570">
        <v>5</v>
      </c>
      <c r="J32" s="570"/>
      <c r="K32" s="570"/>
      <c r="L32" s="510">
        <v>60.12</v>
      </c>
      <c r="M32" s="128">
        <f t="shared" si="17"/>
        <v>0</v>
      </c>
      <c r="N32" s="19"/>
      <c r="O32" s="19"/>
      <c r="P32" s="19"/>
      <c r="Q32" s="19"/>
      <c r="R32" s="276"/>
      <c r="S32" s="19"/>
      <c r="T32" s="19"/>
      <c r="U32" s="19"/>
      <c r="V32" s="19"/>
      <c r="W32" s="19"/>
      <c r="X32" s="19"/>
      <c r="Y32" s="19"/>
      <c r="Z32" s="19"/>
      <c r="AA32" s="169">
        <v>3.39</v>
      </c>
      <c r="AB32" s="166">
        <f t="shared" si="18"/>
        <v>0</v>
      </c>
      <c r="AC32" s="124">
        <f t="shared" si="19"/>
        <v>0</v>
      </c>
      <c r="AD32" s="92"/>
      <c r="AE32" s="92"/>
      <c r="AF32" s="92"/>
      <c r="AG32" s="92"/>
      <c r="AH32" s="92">
        <v>5</v>
      </c>
      <c r="AI32" s="92"/>
      <c r="AJ32" s="92"/>
      <c r="AK32" s="92"/>
      <c r="AL32" s="92"/>
      <c r="AM32" s="92">
        <f>$M32*5</f>
        <v>0</v>
      </c>
      <c r="AN32" s="92"/>
      <c r="AO32" s="92"/>
      <c r="AP32" s="92"/>
      <c r="AQ32" s="92"/>
      <c r="AR32" s="92"/>
      <c r="AS32" s="92">
        <f t="shared" si="3"/>
        <v>0</v>
      </c>
      <c r="AT32" s="92">
        <f t="shared" si="4"/>
        <v>0</v>
      </c>
      <c r="AU32" s="92">
        <f t="shared" si="5"/>
        <v>0</v>
      </c>
      <c r="AV32" s="92">
        <f t="shared" si="6"/>
        <v>0</v>
      </c>
      <c r="AW32" s="92">
        <f t="shared" si="7"/>
        <v>0</v>
      </c>
      <c r="AX32" s="92">
        <f t="shared" si="8"/>
        <v>0</v>
      </c>
      <c r="AY32" s="92"/>
      <c r="AZ32" s="92">
        <f t="shared" si="9"/>
        <v>0</v>
      </c>
      <c r="BA32" s="92">
        <f t="shared" si="10"/>
        <v>0</v>
      </c>
      <c r="BB32" s="92">
        <f t="shared" si="11"/>
        <v>0</v>
      </c>
      <c r="BC32" s="92">
        <f t="shared" si="12"/>
        <v>0</v>
      </c>
      <c r="BD32" s="92">
        <f t="shared" si="13"/>
        <v>0</v>
      </c>
      <c r="BE32" s="92">
        <f t="shared" si="14"/>
        <v>0</v>
      </c>
      <c r="BF32" s="112">
        <v>20.51</v>
      </c>
      <c r="BG32" s="112"/>
      <c r="BH32" s="186">
        <v>21000387</v>
      </c>
      <c r="BJ32" s="181"/>
    </row>
    <row r="33" spans="1:62" ht="15" customHeight="1">
      <c r="A33" s="515">
        <v>20083</v>
      </c>
      <c r="B33" s="555" t="s">
        <v>660</v>
      </c>
      <c r="C33" s="555" t="s">
        <v>45</v>
      </c>
      <c r="D33" s="568" t="s">
        <v>110</v>
      </c>
      <c r="E33" s="569">
        <v>5</v>
      </c>
      <c r="F33" s="570"/>
      <c r="G33" s="570"/>
      <c r="H33" s="570"/>
      <c r="I33" s="570"/>
      <c r="J33" s="570"/>
      <c r="K33" s="570">
        <v>5</v>
      </c>
      <c r="L33" s="510">
        <v>161.1036</v>
      </c>
      <c r="M33" s="128">
        <f t="shared" si="17"/>
        <v>0</v>
      </c>
      <c r="N33" s="19"/>
      <c r="O33" s="19"/>
      <c r="P33" s="19"/>
      <c r="Q33" s="19"/>
      <c r="R33" s="276"/>
      <c r="S33" s="19"/>
      <c r="T33" s="19"/>
      <c r="U33" s="19"/>
      <c r="V33" s="19"/>
      <c r="W33" s="19"/>
      <c r="X33" s="19"/>
      <c r="Y33" s="19"/>
      <c r="Z33" s="19"/>
      <c r="AA33" s="169">
        <v>12.35</v>
      </c>
      <c r="AB33" s="166">
        <f t="shared" si="18"/>
        <v>0</v>
      </c>
      <c r="AC33" s="124">
        <f t="shared" si="19"/>
        <v>0</v>
      </c>
      <c r="AD33" s="92"/>
      <c r="AE33" s="92"/>
      <c r="AF33" s="92"/>
      <c r="AG33" s="92">
        <v>5</v>
      </c>
      <c r="AH33" s="92"/>
      <c r="AI33" s="92"/>
      <c r="AJ33" s="92"/>
      <c r="AK33" s="92"/>
      <c r="AL33" s="92"/>
      <c r="AM33" s="92">
        <f>$M33*5</f>
        <v>0</v>
      </c>
      <c r="AN33" s="92"/>
      <c r="AO33" s="92"/>
      <c r="AP33" s="92"/>
      <c r="AQ33" s="92"/>
      <c r="AR33" s="92"/>
      <c r="AS33" s="92">
        <f t="shared" si="3"/>
        <v>0</v>
      </c>
      <c r="AT33" s="92">
        <f t="shared" si="4"/>
        <v>0</v>
      </c>
      <c r="AU33" s="92">
        <f t="shared" si="5"/>
        <v>0</v>
      </c>
      <c r="AV33" s="92">
        <f t="shared" si="6"/>
        <v>0</v>
      </c>
      <c r="AW33" s="92">
        <f t="shared" si="7"/>
        <v>0</v>
      </c>
      <c r="AX33" s="92">
        <f t="shared" si="8"/>
        <v>0</v>
      </c>
      <c r="AY33" s="92"/>
      <c r="AZ33" s="92">
        <f t="shared" si="9"/>
        <v>0</v>
      </c>
      <c r="BA33" s="92">
        <f t="shared" si="10"/>
        <v>0</v>
      </c>
      <c r="BB33" s="92">
        <f t="shared" si="11"/>
        <v>0</v>
      </c>
      <c r="BC33" s="92">
        <f t="shared" si="12"/>
        <v>0</v>
      </c>
      <c r="BD33" s="92">
        <f t="shared" si="13"/>
        <v>0</v>
      </c>
      <c r="BE33" s="92">
        <f t="shared" si="14"/>
        <v>0</v>
      </c>
      <c r="BF33" s="112">
        <v>65.27</v>
      </c>
      <c r="BG33" s="112"/>
      <c r="BH33" s="186">
        <v>21000388</v>
      </c>
      <c r="BJ33" s="248"/>
    </row>
    <row r="34" spans="1:62" ht="15" customHeight="1">
      <c r="A34" s="515">
        <v>20095</v>
      </c>
      <c r="B34" s="555" t="s">
        <v>661</v>
      </c>
      <c r="C34" s="555" t="s">
        <v>47</v>
      </c>
      <c r="D34" s="568" t="s">
        <v>110</v>
      </c>
      <c r="E34" s="569">
        <v>4</v>
      </c>
      <c r="F34" s="570"/>
      <c r="G34" s="570"/>
      <c r="H34" s="570"/>
      <c r="I34" s="570"/>
      <c r="J34" s="570"/>
      <c r="K34" s="570">
        <v>4</v>
      </c>
      <c r="L34" s="510">
        <v>85.503600000000006</v>
      </c>
      <c r="M34" s="128">
        <f t="shared" ref="M34:M51" si="20">SUM(N34:Z34)</f>
        <v>0</v>
      </c>
      <c r="N34" s="19"/>
      <c r="O34" s="19"/>
      <c r="P34" s="19"/>
      <c r="Q34" s="19"/>
      <c r="R34" s="276"/>
      <c r="S34" s="19"/>
      <c r="T34" s="19"/>
      <c r="U34" s="19"/>
      <c r="V34" s="19"/>
      <c r="W34" s="19"/>
      <c r="X34" s="19"/>
      <c r="Y34" s="19"/>
      <c r="Z34" s="19"/>
      <c r="AA34" s="169">
        <v>6.13</v>
      </c>
      <c r="AB34" s="166">
        <f t="shared" si="18"/>
        <v>0</v>
      </c>
      <c r="AC34" s="124">
        <f t="shared" si="19"/>
        <v>0</v>
      </c>
      <c r="AD34" s="92"/>
      <c r="AE34" s="92"/>
      <c r="AF34" s="92"/>
      <c r="AG34" s="92"/>
      <c r="AH34" s="92"/>
      <c r="AI34" s="92">
        <v>4</v>
      </c>
      <c r="AJ34" s="92"/>
      <c r="AK34" s="92"/>
      <c r="AL34" s="92"/>
      <c r="AM34" s="92"/>
      <c r="AN34" s="92">
        <f>$M34*4</f>
        <v>0</v>
      </c>
      <c r="AO34" s="92"/>
      <c r="AP34" s="92"/>
      <c r="AQ34" s="92"/>
      <c r="AR34" s="92"/>
      <c r="AS34" s="92">
        <f t="shared" si="3"/>
        <v>0</v>
      </c>
      <c r="AT34" s="92">
        <f t="shared" si="4"/>
        <v>0</v>
      </c>
      <c r="AU34" s="92">
        <f t="shared" si="5"/>
        <v>0</v>
      </c>
      <c r="AV34" s="92">
        <f t="shared" si="6"/>
        <v>0</v>
      </c>
      <c r="AW34" s="92">
        <f t="shared" si="7"/>
        <v>0</v>
      </c>
      <c r="AX34" s="92">
        <f t="shared" si="8"/>
        <v>0</v>
      </c>
      <c r="AY34" s="92"/>
      <c r="AZ34" s="92">
        <f t="shared" si="9"/>
        <v>0</v>
      </c>
      <c r="BA34" s="92">
        <f t="shared" si="10"/>
        <v>0</v>
      </c>
      <c r="BB34" s="92">
        <f t="shared" si="11"/>
        <v>0</v>
      </c>
      <c r="BC34" s="92">
        <f t="shared" si="12"/>
        <v>0</v>
      </c>
      <c r="BD34" s="92">
        <f t="shared" si="13"/>
        <v>0</v>
      </c>
      <c r="BE34" s="92">
        <f t="shared" si="14"/>
        <v>0</v>
      </c>
      <c r="BF34" s="112">
        <v>33.44</v>
      </c>
      <c r="BG34" s="112"/>
      <c r="BH34" s="186">
        <v>21000405</v>
      </c>
      <c r="BJ34" s="248"/>
    </row>
    <row r="35" spans="1:62" ht="15" customHeight="1">
      <c r="A35" s="515">
        <v>20096</v>
      </c>
      <c r="B35" s="555" t="s">
        <v>662</v>
      </c>
      <c r="C35" s="555" t="s">
        <v>47</v>
      </c>
      <c r="D35" s="568" t="s">
        <v>110</v>
      </c>
      <c r="E35" s="569">
        <v>4</v>
      </c>
      <c r="F35" s="570"/>
      <c r="G35" s="570"/>
      <c r="H35" s="570"/>
      <c r="I35" s="570"/>
      <c r="J35" s="570"/>
      <c r="K35" s="570">
        <v>4</v>
      </c>
      <c r="L35" s="510">
        <v>81</v>
      </c>
      <c r="M35" s="128">
        <f t="shared" si="20"/>
        <v>0</v>
      </c>
      <c r="N35" s="19"/>
      <c r="O35" s="19"/>
      <c r="P35" s="19"/>
      <c r="Q35" s="19"/>
      <c r="R35" s="276"/>
      <c r="S35" s="19"/>
      <c r="T35" s="19"/>
      <c r="U35" s="19"/>
      <c r="V35" s="19"/>
      <c r="W35" s="19"/>
      <c r="X35" s="19"/>
      <c r="Y35" s="19"/>
      <c r="Z35" s="19"/>
      <c r="AA35" s="169">
        <v>5.77</v>
      </c>
      <c r="AB35" s="166">
        <f t="shared" si="18"/>
        <v>0</v>
      </c>
      <c r="AC35" s="124">
        <f t="shared" si="19"/>
        <v>0</v>
      </c>
      <c r="AD35" s="92"/>
      <c r="AE35" s="92"/>
      <c r="AF35" s="92"/>
      <c r="AG35" s="92"/>
      <c r="AH35" s="92"/>
      <c r="AI35" s="92">
        <v>4</v>
      </c>
      <c r="AJ35" s="92"/>
      <c r="AK35" s="92"/>
      <c r="AL35" s="92"/>
      <c r="AM35" s="92"/>
      <c r="AN35" s="92">
        <f>$M35*4</f>
        <v>0</v>
      </c>
      <c r="AO35" s="92"/>
      <c r="AP35" s="92"/>
      <c r="AQ35" s="92"/>
      <c r="AR35" s="92"/>
      <c r="AS35" s="92">
        <f t="shared" si="3"/>
        <v>0</v>
      </c>
      <c r="AT35" s="92">
        <f t="shared" si="4"/>
        <v>0</v>
      </c>
      <c r="AU35" s="92">
        <f t="shared" si="5"/>
        <v>0</v>
      </c>
      <c r="AV35" s="92">
        <f t="shared" si="6"/>
        <v>0</v>
      </c>
      <c r="AW35" s="92">
        <f t="shared" si="7"/>
        <v>0</v>
      </c>
      <c r="AX35" s="92">
        <f t="shared" si="8"/>
        <v>0</v>
      </c>
      <c r="AY35" s="92"/>
      <c r="AZ35" s="92">
        <f t="shared" si="9"/>
        <v>0</v>
      </c>
      <c r="BA35" s="92">
        <f t="shared" si="10"/>
        <v>0</v>
      </c>
      <c r="BB35" s="92">
        <f t="shared" si="11"/>
        <v>0</v>
      </c>
      <c r="BC35" s="92">
        <f t="shared" si="12"/>
        <v>0</v>
      </c>
      <c r="BD35" s="92">
        <f t="shared" si="13"/>
        <v>0</v>
      </c>
      <c r="BE35" s="92">
        <f t="shared" si="14"/>
        <v>0</v>
      </c>
      <c r="BF35" s="112">
        <v>31.77</v>
      </c>
      <c r="BG35" s="112"/>
      <c r="BH35" s="186">
        <v>21000406</v>
      </c>
      <c r="BJ35" s="248"/>
    </row>
    <row r="36" spans="1:62" ht="15" customHeight="1">
      <c r="A36" s="515">
        <v>20097</v>
      </c>
      <c r="B36" s="555" t="s">
        <v>663</v>
      </c>
      <c r="C36" s="555" t="s">
        <v>47</v>
      </c>
      <c r="D36" s="568" t="s">
        <v>110</v>
      </c>
      <c r="E36" s="569">
        <v>3</v>
      </c>
      <c r="F36" s="570"/>
      <c r="G36" s="570"/>
      <c r="H36" s="570"/>
      <c r="I36" s="570"/>
      <c r="J36" s="570"/>
      <c r="K36" s="570">
        <v>3</v>
      </c>
      <c r="L36" s="510">
        <v>61.203600000000009</v>
      </c>
      <c r="M36" s="128">
        <f t="shared" si="20"/>
        <v>0</v>
      </c>
      <c r="N36" s="19"/>
      <c r="O36" s="19"/>
      <c r="P36" s="19"/>
      <c r="Q36" s="19"/>
      <c r="R36" s="276"/>
      <c r="S36" s="19"/>
      <c r="T36" s="19"/>
      <c r="U36" s="19"/>
      <c r="V36" s="19"/>
      <c r="W36" s="19"/>
      <c r="X36" s="19"/>
      <c r="Y36" s="19"/>
      <c r="Z36" s="19"/>
      <c r="AA36" s="169">
        <v>4.3</v>
      </c>
      <c r="AB36" s="166">
        <f t="shared" si="18"/>
        <v>0</v>
      </c>
      <c r="AC36" s="124">
        <f t="shared" si="19"/>
        <v>0</v>
      </c>
      <c r="AD36" s="92"/>
      <c r="AE36" s="92"/>
      <c r="AF36" s="92"/>
      <c r="AG36" s="92"/>
      <c r="AH36" s="92"/>
      <c r="AI36" s="92">
        <v>3</v>
      </c>
      <c r="AJ36" s="92"/>
      <c r="AK36" s="92"/>
      <c r="AL36" s="92"/>
      <c r="AM36" s="92">
        <f>$M36*1</f>
        <v>0</v>
      </c>
      <c r="AN36" s="92">
        <f>$M36*2</f>
        <v>0</v>
      </c>
      <c r="AO36" s="92"/>
      <c r="AP36" s="92"/>
      <c r="AQ36" s="92"/>
      <c r="AR36" s="92"/>
      <c r="AS36" s="92">
        <f t="shared" si="3"/>
        <v>0</v>
      </c>
      <c r="AT36" s="92">
        <f t="shared" si="4"/>
        <v>0</v>
      </c>
      <c r="AU36" s="92">
        <f t="shared" si="5"/>
        <v>0</v>
      </c>
      <c r="AV36" s="92">
        <f t="shared" si="6"/>
        <v>0</v>
      </c>
      <c r="AW36" s="92">
        <f t="shared" si="7"/>
        <v>0</v>
      </c>
      <c r="AX36" s="92">
        <f t="shared" si="8"/>
        <v>0</v>
      </c>
      <c r="AY36" s="92"/>
      <c r="AZ36" s="92">
        <f t="shared" si="9"/>
        <v>0</v>
      </c>
      <c r="BA36" s="92">
        <f t="shared" si="10"/>
        <v>0</v>
      </c>
      <c r="BB36" s="92">
        <f t="shared" si="11"/>
        <v>0</v>
      </c>
      <c r="BC36" s="92">
        <f t="shared" si="12"/>
        <v>0</v>
      </c>
      <c r="BD36" s="92">
        <f t="shared" si="13"/>
        <v>0</v>
      </c>
      <c r="BE36" s="92">
        <f t="shared" si="14"/>
        <v>0</v>
      </c>
      <c r="BF36" s="112">
        <v>23.75</v>
      </c>
      <c r="BG36" s="112"/>
      <c r="BH36" s="186">
        <v>21000407</v>
      </c>
      <c r="BJ36" s="248"/>
    </row>
    <row r="37" spans="1:62" ht="15" customHeight="1">
      <c r="A37" s="515">
        <v>20104</v>
      </c>
      <c r="B37" s="555" t="s">
        <v>664</v>
      </c>
      <c r="C37" s="555" t="s">
        <v>300</v>
      </c>
      <c r="D37" s="568" t="s">
        <v>110</v>
      </c>
      <c r="E37" s="569">
        <v>3</v>
      </c>
      <c r="F37" s="570"/>
      <c r="G37" s="570"/>
      <c r="H37" s="570"/>
      <c r="I37" s="570"/>
      <c r="J37" s="570">
        <v>3</v>
      </c>
      <c r="K37" s="570"/>
      <c r="L37" s="510">
        <v>73.796400000000006</v>
      </c>
      <c r="M37" s="128">
        <f t="shared" si="20"/>
        <v>0</v>
      </c>
      <c r="N37" s="19"/>
      <c r="O37" s="19"/>
      <c r="P37" s="19"/>
      <c r="Q37" s="19"/>
      <c r="R37" s="276"/>
      <c r="S37" s="19"/>
      <c r="T37" s="19"/>
      <c r="U37" s="19"/>
      <c r="V37" s="19"/>
      <c r="W37" s="19"/>
      <c r="X37" s="19"/>
      <c r="Y37" s="19"/>
      <c r="Z37" s="19"/>
      <c r="AA37" s="169">
        <v>5.52</v>
      </c>
      <c r="AB37" s="166">
        <f t="shared" si="18"/>
        <v>0</v>
      </c>
      <c r="AC37" s="124">
        <f t="shared" si="19"/>
        <v>0</v>
      </c>
      <c r="AD37" s="92"/>
      <c r="AE37" s="92">
        <v>1</v>
      </c>
      <c r="AF37" s="92"/>
      <c r="AG37" s="92">
        <v>1</v>
      </c>
      <c r="AH37" s="92"/>
      <c r="AI37" s="92">
        <v>1</v>
      </c>
      <c r="AJ37" s="92"/>
      <c r="AK37" s="92"/>
      <c r="AL37" s="92"/>
      <c r="AM37" s="92"/>
      <c r="AN37" s="92">
        <f>$M37*3</f>
        <v>0</v>
      </c>
      <c r="AO37" s="92"/>
      <c r="AP37" s="92"/>
      <c r="AQ37" s="92"/>
      <c r="AR37" s="92"/>
      <c r="AS37" s="92">
        <f t="shared" si="3"/>
        <v>0</v>
      </c>
      <c r="AT37" s="92">
        <f t="shared" si="4"/>
        <v>0</v>
      </c>
      <c r="AU37" s="92">
        <f t="shared" si="5"/>
        <v>0</v>
      </c>
      <c r="AV37" s="92">
        <f t="shared" si="6"/>
        <v>0</v>
      </c>
      <c r="AW37" s="92">
        <f t="shared" si="7"/>
        <v>0</v>
      </c>
      <c r="AX37" s="92">
        <f t="shared" si="8"/>
        <v>0</v>
      </c>
      <c r="AY37" s="92"/>
      <c r="AZ37" s="92">
        <f t="shared" si="9"/>
        <v>0</v>
      </c>
      <c r="BA37" s="92">
        <f t="shared" si="10"/>
        <v>0</v>
      </c>
      <c r="BB37" s="92">
        <f t="shared" si="11"/>
        <v>0</v>
      </c>
      <c r="BC37" s="92">
        <f t="shared" si="12"/>
        <v>0</v>
      </c>
      <c r="BD37" s="92">
        <f t="shared" si="13"/>
        <v>0</v>
      </c>
      <c r="BE37" s="92">
        <f t="shared" si="14"/>
        <v>0</v>
      </c>
      <c r="BF37" s="112">
        <v>25.36</v>
      </c>
      <c r="BG37" s="112"/>
      <c r="BH37" s="186">
        <v>21000412</v>
      </c>
      <c r="BJ37" s="248"/>
    </row>
    <row r="38" spans="1:62" ht="15" customHeight="1">
      <c r="A38" s="515">
        <v>20105</v>
      </c>
      <c r="B38" s="555" t="s">
        <v>665</v>
      </c>
      <c r="C38" s="555" t="s">
        <v>47</v>
      </c>
      <c r="D38" s="568" t="s">
        <v>110</v>
      </c>
      <c r="E38" s="569">
        <v>2</v>
      </c>
      <c r="F38" s="570"/>
      <c r="G38" s="570"/>
      <c r="H38" s="570"/>
      <c r="I38" s="570"/>
      <c r="J38" s="570"/>
      <c r="K38" s="570">
        <v>2</v>
      </c>
      <c r="L38" s="510">
        <v>79.196399999999997</v>
      </c>
      <c r="M38" s="128">
        <f t="shared" si="20"/>
        <v>0</v>
      </c>
      <c r="N38" s="19"/>
      <c r="O38" s="19"/>
      <c r="P38" s="19"/>
      <c r="Q38" s="19"/>
      <c r="R38" s="276"/>
      <c r="S38" s="19"/>
      <c r="T38" s="19"/>
      <c r="U38" s="19"/>
      <c r="V38" s="19"/>
      <c r="W38" s="19"/>
      <c r="X38" s="19"/>
      <c r="Y38" s="19"/>
      <c r="Z38" s="19"/>
      <c r="AA38" s="169">
        <v>5.92</v>
      </c>
      <c r="AB38" s="166">
        <f t="shared" si="18"/>
        <v>0</v>
      </c>
      <c r="AC38" s="124">
        <f t="shared" si="19"/>
        <v>0</v>
      </c>
      <c r="AD38" s="92"/>
      <c r="AE38" s="92"/>
      <c r="AF38" s="92"/>
      <c r="AG38" s="92"/>
      <c r="AH38" s="92"/>
      <c r="AI38" s="92">
        <v>2</v>
      </c>
      <c r="AJ38" s="92"/>
      <c r="AK38" s="92"/>
      <c r="AL38" s="92"/>
      <c r="AM38" s="92"/>
      <c r="AN38" s="92"/>
      <c r="AO38" s="92">
        <f>$M38*2</f>
        <v>0</v>
      </c>
      <c r="AP38" s="92"/>
      <c r="AQ38" s="92"/>
      <c r="AR38" s="92"/>
      <c r="AS38" s="92">
        <f t="shared" si="3"/>
        <v>0</v>
      </c>
      <c r="AT38" s="92">
        <f t="shared" si="4"/>
        <v>0</v>
      </c>
      <c r="AU38" s="92">
        <f t="shared" si="5"/>
        <v>0</v>
      </c>
      <c r="AV38" s="92">
        <f t="shared" si="6"/>
        <v>0</v>
      </c>
      <c r="AW38" s="92">
        <f t="shared" si="7"/>
        <v>0</v>
      </c>
      <c r="AX38" s="92">
        <f t="shared" si="8"/>
        <v>0</v>
      </c>
      <c r="AY38" s="92"/>
      <c r="AZ38" s="92">
        <f t="shared" si="9"/>
        <v>0</v>
      </c>
      <c r="BA38" s="92">
        <f t="shared" si="10"/>
        <v>0</v>
      </c>
      <c r="BB38" s="92">
        <f t="shared" si="11"/>
        <v>0</v>
      </c>
      <c r="BC38" s="92">
        <f t="shared" si="12"/>
        <v>0</v>
      </c>
      <c r="BD38" s="92">
        <f t="shared" si="13"/>
        <v>0</v>
      </c>
      <c r="BE38" s="92">
        <f t="shared" si="14"/>
        <v>0</v>
      </c>
      <c r="BF38" s="112">
        <v>19.96</v>
      </c>
      <c r="BG38" s="112"/>
      <c r="BH38" s="186">
        <v>21000413</v>
      </c>
      <c r="BJ38" s="248"/>
    </row>
    <row r="39" spans="1:62" ht="15" customHeight="1">
      <c r="A39" s="512">
        <v>20109</v>
      </c>
      <c r="B39" s="557" t="s">
        <v>666</v>
      </c>
      <c r="C39" s="555" t="s">
        <v>47</v>
      </c>
      <c r="D39" s="568" t="s">
        <v>110</v>
      </c>
      <c r="E39" s="569">
        <v>5</v>
      </c>
      <c r="F39" s="570"/>
      <c r="G39" s="570"/>
      <c r="H39" s="570"/>
      <c r="I39" s="570">
        <v>5</v>
      </c>
      <c r="J39" s="570"/>
      <c r="K39" s="570"/>
      <c r="L39" s="510">
        <v>56.7</v>
      </c>
      <c r="M39" s="128">
        <f t="shared" si="20"/>
        <v>0</v>
      </c>
      <c r="N39" s="19"/>
      <c r="O39" s="19"/>
      <c r="P39" s="19"/>
      <c r="Q39" s="19"/>
      <c r="R39" s="276"/>
      <c r="S39" s="19"/>
      <c r="T39" s="19"/>
      <c r="U39" s="19"/>
      <c r="V39" s="19"/>
      <c r="W39" s="19"/>
      <c r="X39" s="19"/>
      <c r="Y39" s="19"/>
      <c r="Z39" s="19"/>
      <c r="AA39" s="169">
        <v>3.1</v>
      </c>
      <c r="AB39" s="166">
        <f t="shared" si="18"/>
        <v>0</v>
      </c>
      <c r="AC39" s="124">
        <f t="shared" si="19"/>
        <v>0</v>
      </c>
      <c r="AD39" s="92"/>
      <c r="AE39" s="92"/>
      <c r="AF39" s="92"/>
      <c r="AG39" s="92"/>
      <c r="AH39" s="92"/>
      <c r="AI39" s="92">
        <v>5</v>
      </c>
      <c r="AJ39" s="92"/>
      <c r="AK39" s="92"/>
      <c r="AL39" s="92"/>
      <c r="AM39" s="92">
        <f>$M39*5</f>
        <v>0</v>
      </c>
      <c r="AN39" s="92"/>
      <c r="AO39" s="92"/>
      <c r="AP39" s="92"/>
      <c r="AQ39" s="92"/>
      <c r="AR39" s="92"/>
      <c r="AS39" s="92">
        <f t="shared" si="3"/>
        <v>0</v>
      </c>
      <c r="AT39" s="92">
        <f t="shared" si="4"/>
        <v>0</v>
      </c>
      <c r="AU39" s="92">
        <f t="shared" si="5"/>
        <v>0</v>
      </c>
      <c r="AV39" s="92">
        <f t="shared" si="6"/>
        <v>0</v>
      </c>
      <c r="AW39" s="92">
        <f t="shared" si="7"/>
        <v>0</v>
      </c>
      <c r="AX39" s="92">
        <f t="shared" si="8"/>
        <v>0</v>
      </c>
      <c r="AY39" s="92"/>
      <c r="AZ39" s="92">
        <f t="shared" si="9"/>
        <v>0</v>
      </c>
      <c r="BA39" s="92">
        <f t="shared" si="10"/>
        <v>0</v>
      </c>
      <c r="BB39" s="92">
        <f t="shared" si="11"/>
        <v>0</v>
      </c>
      <c r="BC39" s="92">
        <f t="shared" si="12"/>
        <v>0</v>
      </c>
      <c r="BD39" s="92">
        <f t="shared" si="13"/>
        <v>0</v>
      </c>
      <c r="BE39" s="92">
        <f t="shared" si="14"/>
        <v>0</v>
      </c>
      <c r="BF39" s="112">
        <v>19.149999999999999</v>
      </c>
      <c r="BG39" s="112"/>
      <c r="BH39" s="186">
        <v>21000415</v>
      </c>
      <c r="BJ39" s="248"/>
    </row>
    <row r="40" spans="1:62" ht="15" customHeight="1">
      <c r="A40" s="515">
        <v>20110</v>
      </c>
      <c r="B40" s="555" t="s">
        <v>667</v>
      </c>
      <c r="C40" s="555" t="s">
        <v>47</v>
      </c>
      <c r="D40" s="568" t="s">
        <v>110</v>
      </c>
      <c r="E40" s="569">
        <v>5</v>
      </c>
      <c r="F40" s="570"/>
      <c r="G40" s="570"/>
      <c r="H40" s="570"/>
      <c r="I40" s="570"/>
      <c r="J40" s="570">
        <v>5</v>
      </c>
      <c r="K40" s="570"/>
      <c r="L40" s="510">
        <v>76.496400000000008</v>
      </c>
      <c r="M40" s="128">
        <f t="shared" si="20"/>
        <v>0</v>
      </c>
      <c r="N40" s="19"/>
      <c r="O40" s="19"/>
      <c r="P40" s="19"/>
      <c r="Q40" s="19"/>
      <c r="R40" s="276"/>
      <c r="S40" s="19"/>
      <c r="T40" s="19"/>
      <c r="U40" s="19"/>
      <c r="V40" s="19"/>
      <c r="W40" s="19"/>
      <c r="X40" s="19"/>
      <c r="Y40" s="19"/>
      <c r="Z40" s="19"/>
      <c r="AA40" s="169">
        <v>5.42</v>
      </c>
      <c r="AB40" s="166">
        <f t="shared" si="18"/>
        <v>0</v>
      </c>
      <c r="AC40" s="124">
        <f t="shared" si="19"/>
        <v>0</v>
      </c>
      <c r="AD40" s="92"/>
      <c r="AE40" s="92"/>
      <c r="AF40" s="92"/>
      <c r="AG40" s="92"/>
      <c r="AH40" s="92"/>
      <c r="AI40" s="92">
        <v>5</v>
      </c>
      <c r="AJ40" s="92"/>
      <c r="AK40" s="92"/>
      <c r="AL40" s="92"/>
      <c r="AM40" s="92">
        <f>$M40*1</f>
        <v>0</v>
      </c>
      <c r="AN40" s="92">
        <f>$M40*4</f>
        <v>0</v>
      </c>
      <c r="AO40" s="82"/>
      <c r="AP40" s="92"/>
      <c r="AQ40" s="92"/>
      <c r="AR40" s="92"/>
      <c r="AS40" s="92">
        <f t="shared" si="3"/>
        <v>0</v>
      </c>
      <c r="AT40" s="92">
        <f t="shared" si="4"/>
        <v>0</v>
      </c>
      <c r="AU40" s="92">
        <f t="shared" si="5"/>
        <v>0</v>
      </c>
      <c r="AV40" s="92">
        <f t="shared" si="6"/>
        <v>0</v>
      </c>
      <c r="AW40" s="92">
        <f t="shared" si="7"/>
        <v>0</v>
      </c>
      <c r="AX40" s="92">
        <f t="shared" si="8"/>
        <v>0</v>
      </c>
      <c r="AY40" s="92"/>
      <c r="AZ40" s="92">
        <f t="shared" si="9"/>
        <v>0</v>
      </c>
      <c r="BA40" s="92">
        <f t="shared" si="10"/>
        <v>0</v>
      </c>
      <c r="BB40" s="92">
        <f t="shared" si="11"/>
        <v>0</v>
      </c>
      <c r="BC40" s="92">
        <f t="shared" si="12"/>
        <v>0</v>
      </c>
      <c r="BD40" s="92">
        <f t="shared" si="13"/>
        <v>0</v>
      </c>
      <c r="BE40" s="92">
        <f t="shared" si="14"/>
        <v>0</v>
      </c>
      <c r="BF40" s="112">
        <v>30.69</v>
      </c>
      <c r="BG40" s="112"/>
      <c r="BH40" s="186">
        <v>21000416</v>
      </c>
      <c r="BJ40" s="248"/>
    </row>
    <row r="41" spans="1:62" ht="15" customHeight="1">
      <c r="A41" s="515">
        <v>20111</v>
      </c>
      <c r="B41" s="555" t="s">
        <v>668</v>
      </c>
      <c r="C41" s="555" t="s">
        <v>47</v>
      </c>
      <c r="D41" s="568" t="s">
        <v>110</v>
      </c>
      <c r="E41" s="569">
        <v>5</v>
      </c>
      <c r="F41" s="570"/>
      <c r="G41" s="570"/>
      <c r="H41" s="570"/>
      <c r="I41" s="570"/>
      <c r="J41" s="570">
        <v>5</v>
      </c>
      <c r="K41" s="570"/>
      <c r="L41" s="510">
        <v>72.900000000000006</v>
      </c>
      <c r="M41" s="128">
        <f t="shared" si="20"/>
        <v>0</v>
      </c>
      <c r="N41" s="19"/>
      <c r="O41" s="19"/>
      <c r="P41" s="19"/>
      <c r="Q41" s="19"/>
      <c r="R41" s="276"/>
      <c r="S41" s="19"/>
      <c r="T41" s="19"/>
      <c r="U41" s="19"/>
      <c r="V41" s="19"/>
      <c r="W41" s="19"/>
      <c r="X41" s="19"/>
      <c r="Y41" s="19"/>
      <c r="Z41" s="19"/>
      <c r="AA41" s="169">
        <v>5.1100000000000003</v>
      </c>
      <c r="AB41" s="166">
        <f t="shared" si="18"/>
        <v>0</v>
      </c>
      <c r="AC41" s="124">
        <f t="shared" si="19"/>
        <v>0</v>
      </c>
      <c r="AD41" s="92"/>
      <c r="AE41" s="92"/>
      <c r="AF41" s="92"/>
      <c r="AG41" s="92"/>
      <c r="AH41" s="92"/>
      <c r="AI41" s="92">
        <v>5</v>
      </c>
      <c r="AJ41" s="92"/>
      <c r="AK41" s="92"/>
      <c r="AL41" s="92"/>
      <c r="AM41" s="92">
        <f>$M41*3</f>
        <v>0</v>
      </c>
      <c r="AN41" s="92">
        <f>$M41*3</f>
        <v>0</v>
      </c>
      <c r="AO41" s="92"/>
      <c r="AP41" s="92"/>
      <c r="AQ41" s="92"/>
      <c r="AR41" s="92"/>
      <c r="AS41" s="92">
        <f t="shared" si="3"/>
        <v>0</v>
      </c>
      <c r="AT41" s="92">
        <f t="shared" si="4"/>
        <v>0</v>
      </c>
      <c r="AU41" s="92">
        <f t="shared" si="5"/>
        <v>0</v>
      </c>
      <c r="AV41" s="92">
        <f t="shared" si="6"/>
        <v>0</v>
      </c>
      <c r="AW41" s="92">
        <f t="shared" si="7"/>
        <v>0</v>
      </c>
      <c r="AX41" s="92">
        <f t="shared" si="8"/>
        <v>0</v>
      </c>
      <c r="AY41" s="92"/>
      <c r="AZ41" s="92">
        <f t="shared" si="9"/>
        <v>0</v>
      </c>
      <c r="BA41" s="92">
        <f t="shared" si="10"/>
        <v>0</v>
      </c>
      <c r="BB41" s="92">
        <f t="shared" si="11"/>
        <v>0</v>
      </c>
      <c r="BC41" s="92">
        <f t="shared" si="12"/>
        <v>0</v>
      </c>
      <c r="BD41" s="92">
        <f t="shared" si="13"/>
        <v>0</v>
      </c>
      <c r="BE41" s="92">
        <f t="shared" si="14"/>
        <v>0</v>
      </c>
      <c r="BF41" s="112">
        <v>29.21</v>
      </c>
      <c r="BG41" s="112"/>
      <c r="BH41" s="186">
        <v>21000417</v>
      </c>
      <c r="BJ41" s="248"/>
    </row>
    <row r="42" spans="1:62" ht="15" customHeight="1">
      <c r="A42" s="515">
        <v>20112</v>
      </c>
      <c r="B42" s="555" t="s">
        <v>669</v>
      </c>
      <c r="C42" s="555" t="s">
        <v>46</v>
      </c>
      <c r="D42" s="568" t="s">
        <v>110</v>
      </c>
      <c r="E42" s="569">
        <v>4</v>
      </c>
      <c r="F42" s="570"/>
      <c r="G42" s="570"/>
      <c r="H42" s="570"/>
      <c r="I42" s="570"/>
      <c r="J42" s="570">
        <v>4</v>
      </c>
      <c r="K42" s="570"/>
      <c r="L42" s="510">
        <v>56.7</v>
      </c>
      <c r="M42" s="128">
        <f t="shared" si="20"/>
        <v>0</v>
      </c>
      <c r="N42" s="19"/>
      <c r="O42" s="19"/>
      <c r="P42" s="19"/>
      <c r="Q42" s="19"/>
      <c r="R42" s="276"/>
      <c r="S42" s="19"/>
      <c r="T42" s="19"/>
      <c r="U42" s="19"/>
      <c r="V42" s="19"/>
      <c r="W42" s="19"/>
      <c r="X42" s="19"/>
      <c r="Y42" s="19"/>
      <c r="Z42" s="19"/>
      <c r="AA42" s="169">
        <v>3.95</v>
      </c>
      <c r="AB42" s="166">
        <f t="shared" si="18"/>
        <v>0</v>
      </c>
      <c r="AC42" s="124">
        <f t="shared" si="19"/>
        <v>0</v>
      </c>
      <c r="AD42" s="92"/>
      <c r="AE42" s="92"/>
      <c r="AF42" s="92"/>
      <c r="AG42" s="92"/>
      <c r="AH42" s="92">
        <v>4</v>
      </c>
      <c r="AI42" s="92"/>
      <c r="AJ42" s="92"/>
      <c r="AK42" s="92"/>
      <c r="AL42" s="92"/>
      <c r="AM42" s="92">
        <f>$M42*2</f>
        <v>0</v>
      </c>
      <c r="AN42" s="92">
        <f>$M42*2</f>
        <v>0</v>
      </c>
      <c r="AO42" s="92"/>
      <c r="AP42" s="92"/>
      <c r="AQ42" s="92"/>
      <c r="AR42" s="92"/>
      <c r="AS42" s="92">
        <f t="shared" si="3"/>
        <v>0</v>
      </c>
      <c r="AT42" s="92">
        <f t="shared" si="4"/>
        <v>0</v>
      </c>
      <c r="AU42" s="92">
        <f t="shared" si="5"/>
        <v>0</v>
      </c>
      <c r="AV42" s="92">
        <f t="shared" si="6"/>
        <v>0</v>
      </c>
      <c r="AW42" s="92">
        <f t="shared" si="7"/>
        <v>0</v>
      </c>
      <c r="AX42" s="92">
        <f t="shared" si="8"/>
        <v>0</v>
      </c>
      <c r="AY42" s="92"/>
      <c r="AZ42" s="92">
        <f t="shared" si="9"/>
        <v>0</v>
      </c>
      <c r="BA42" s="92">
        <f t="shared" si="10"/>
        <v>0</v>
      </c>
      <c r="BB42" s="92">
        <f t="shared" si="11"/>
        <v>0</v>
      </c>
      <c r="BC42" s="92">
        <f t="shared" si="12"/>
        <v>0</v>
      </c>
      <c r="BD42" s="92">
        <f t="shared" si="13"/>
        <v>0</v>
      </c>
      <c r="BE42" s="92">
        <f t="shared" si="14"/>
        <v>0</v>
      </c>
      <c r="BF42" s="112">
        <v>22.61</v>
      </c>
      <c r="BG42" s="112"/>
      <c r="BH42" s="186">
        <v>21000418</v>
      </c>
      <c r="BJ42" s="248"/>
    </row>
    <row r="43" spans="1:62" ht="15" customHeight="1">
      <c r="A43" s="515">
        <v>20113</v>
      </c>
      <c r="B43" s="555" t="s">
        <v>670</v>
      </c>
      <c r="C43" s="555" t="s">
        <v>47</v>
      </c>
      <c r="D43" s="568" t="s">
        <v>110</v>
      </c>
      <c r="E43" s="569">
        <v>4</v>
      </c>
      <c r="F43" s="570"/>
      <c r="G43" s="570"/>
      <c r="H43" s="570"/>
      <c r="I43" s="570"/>
      <c r="J43" s="570"/>
      <c r="K43" s="570">
        <v>4</v>
      </c>
      <c r="L43" s="510">
        <v>127.79640000000001</v>
      </c>
      <c r="M43" s="128">
        <f t="shared" si="20"/>
        <v>0</v>
      </c>
      <c r="N43" s="19"/>
      <c r="O43" s="19"/>
      <c r="P43" s="19"/>
      <c r="Q43" s="19"/>
      <c r="R43" s="276"/>
      <c r="S43" s="19"/>
      <c r="T43" s="19"/>
      <c r="U43" s="19"/>
      <c r="V43" s="19"/>
      <c r="W43" s="19"/>
      <c r="X43" s="19"/>
      <c r="Y43" s="19"/>
      <c r="Z43" s="19"/>
      <c r="AA43" s="169">
        <v>9.43</v>
      </c>
      <c r="AB43" s="166">
        <f t="shared" si="18"/>
        <v>0</v>
      </c>
      <c r="AC43" s="124">
        <f t="shared" si="19"/>
        <v>0</v>
      </c>
      <c r="AD43" s="92"/>
      <c r="AE43" s="92"/>
      <c r="AF43" s="92"/>
      <c r="AG43" s="92"/>
      <c r="AH43" s="92"/>
      <c r="AI43" s="92">
        <v>4</v>
      </c>
      <c r="AJ43" s="92"/>
      <c r="AK43" s="92"/>
      <c r="AL43" s="92"/>
      <c r="AM43" s="92"/>
      <c r="AN43" s="92">
        <f>$M43*2</f>
        <v>0</v>
      </c>
      <c r="AO43" s="92">
        <f>$M43*2</f>
        <v>0</v>
      </c>
      <c r="AP43" s="92"/>
      <c r="AQ43" s="92"/>
      <c r="AR43" s="92"/>
      <c r="AS43" s="92">
        <f t="shared" si="3"/>
        <v>0</v>
      </c>
      <c r="AT43" s="92">
        <f t="shared" si="4"/>
        <v>0</v>
      </c>
      <c r="AU43" s="92">
        <f t="shared" si="5"/>
        <v>0</v>
      </c>
      <c r="AV43" s="92">
        <f t="shared" si="6"/>
        <v>0</v>
      </c>
      <c r="AW43" s="92">
        <f t="shared" si="7"/>
        <v>0</v>
      </c>
      <c r="AX43" s="92">
        <f t="shared" si="8"/>
        <v>0</v>
      </c>
      <c r="AY43" s="92"/>
      <c r="AZ43" s="92">
        <f t="shared" si="9"/>
        <v>0</v>
      </c>
      <c r="BA43" s="92">
        <f t="shared" si="10"/>
        <v>0</v>
      </c>
      <c r="BB43" s="92">
        <f t="shared" si="11"/>
        <v>0</v>
      </c>
      <c r="BC43" s="92">
        <f t="shared" si="12"/>
        <v>0</v>
      </c>
      <c r="BD43" s="92">
        <f t="shared" si="13"/>
        <v>0</v>
      </c>
      <c r="BE43" s="92">
        <f t="shared" si="14"/>
        <v>0</v>
      </c>
      <c r="BF43" s="112">
        <v>49.99</v>
      </c>
      <c r="BG43" s="112"/>
      <c r="BH43" s="186">
        <v>21000419</v>
      </c>
      <c r="BJ43" s="248"/>
    </row>
    <row r="44" spans="1:62" ht="15" customHeight="1">
      <c r="A44" s="515">
        <v>20120</v>
      </c>
      <c r="B44" s="555" t="s">
        <v>671</v>
      </c>
      <c r="C44" s="555" t="s">
        <v>43</v>
      </c>
      <c r="D44" s="568" t="s">
        <v>110</v>
      </c>
      <c r="E44" s="569">
        <v>5</v>
      </c>
      <c r="F44" s="570"/>
      <c r="G44" s="570"/>
      <c r="H44" s="570"/>
      <c r="I44" s="570">
        <v>5</v>
      </c>
      <c r="J44" s="570"/>
      <c r="K44" s="570"/>
      <c r="L44" s="510">
        <v>72.003600000000006</v>
      </c>
      <c r="M44" s="128">
        <f t="shared" si="20"/>
        <v>0</v>
      </c>
      <c r="N44" s="19"/>
      <c r="O44" s="19"/>
      <c r="P44" s="19"/>
      <c r="Q44" s="19"/>
      <c r="R44" s="276"/>
      <c r="S44" s="19"/>
      <c r="T44" s="19"/>
      <c r="U44" s="19"/>
      <c r="V44" s="19"/>
      <c r="W44" s="19"/>
      <c r="X44" s="19"/>
      <c r="Y44" s="19"/>
      <c r="Z44" s="19"/>
      <c r="AA44" s="169">
        <v>5.0999999999999996</v>
      </c>
      <c r="AB44" s="166">
        <f t="shared" si="18"/>
        <v>0</v>
      </c>
      <c r="AC44" s="124">
        <f t="shared" si="19"/>
        <v>0</v>
      </c>
      <c r="AD44" s="92"/>
      <c r="AE44" s="92">
        <v>5</v>
      </c>
      <c r="AF44" s="92"/>
      <c r="AG44" s="92"/>
      <c r="AH44" s="92"/>
      <c r="AI44" s="92"/>
      <c r="AJ44" s="92"/>
      <c r="AK44" s="92"/>
      <c r="AL44" s="92"/>
      <c r="AM44" s="92">
        <f>$M44*2</f>
        <v>0</v>
      </c>
      <c r="AN44" s="92">
        <f>$M44*4</f>
        <v>0</v>
      </c>
      <c r="AO44" s="92"/>
      <c r="AP44" s="92"/>
      <c r="AQ44" s="92"/>
      <c r="AR44" s="92"/>
      <c r="AS44" s="92">
        <f t="shared" si="3"/>
        <v>0</v>
      </c>
      <c r="AT44" s="92">
        <f t="shared" si="4"/>
        <v>0</v>
      </c>
      <c r="AU44" s="92">
        <f t="shared" si="5"/>
        <v>0</v>
      </c>
      <c r="AV44" s="92">
        <f t="shared" si="6"/>
        <v>0</v>
      </c>
      <c r="AW44" s="92">
        <f t="shared" si="7"/>
        <v>0</v>
      </c>
      <c r="AX44" s="92">
        <f t="shared" si="8"/>
        <v>0</v>
      </c>
      <c r="AY44" s="92"/>
      <c r="AZ44" s="92">
        <f t="shared" si="9"/>
        <v>0</v>
      </c>
      <c r="BA44" s="92">
        <f t="shared" si="10"/>
        <v>0</v>
      </c>
      <c r="BB44" s="92">
        <f t="shared" si="11"/>
        <v>0</v>
      </c>
      <c r="BC44" s="92">
        <f t="shared" si="12"/>
        <v>0</v>
      </c>
      <c r="BD44" s="92">
        <f t="shared" si="13"/>
        <v>0</v>
      </c>
      <c r="BE44" s="92">
        <f t="shared" si="14"/>
        <v>0</v>
      </c>
      <c r="BF44" s="112">
        <v>28.91</v>
      </c>
      <c r="BG44" s="112"/>
      <c r="BH44" s="186">
        <v>21000426</v>
      </c>
      <c r="BJ44" s="248"/>
    </row>
    <row r="45" spans="1:62" ht="15" customHeight="1">
      <c r="A45" s="515">
        <v>20121</v>
      </c>
      <c r="B45" s="555" t="s">
        <v>672</v>
      </c>
      <c r="C45" s="555" t="s">
        <v>43</v>
      </c>
      <c r="D45" s="568" t="s">
        <v>110</v>
      </c>
      <c r="E45" s="569">
        <v>2</v>
      </c>
      <c r="F45" s="570"/>
      <c r="G45" s="570"/>
      <c r="H45" s="570"/>
      <c r="I45" s="570"/>
      <c r="J45" s="570">
        <v>2</v>
      </c>
      <c r="K45" s="570"/>
      <c r="L45" s="510">
        <v>35.454499999999996</v>
      </c>
      <c r="M45" s="128">
        <f t="shared" si="20"/>
        <v>0</v>
      </c>
      <c r="N45" s="19"/>
      <c r="O45" s="19"/>
      <c r="P45" s="19"/>
      <c r="Q45" s="19"/>
      <c r="R45" s="276"/>
      <c r="S45" s="19"/>
      <c r="T45" s="19"/>
      <c r="U45" s="19"/>
      <c r="V45" s="19"/>
      <c r="W45" s="19"/>
      <c r="X45" s="19"/>
      <c r="Y45" s="19"/>
      <c r="Z45" s="19"/>
      <c r="AA45" s="169">
        <v>2.2999999999999998</v>
      </c>
      <c r="AB45" s="166">
        <f t="shared" si="18"/>
        <v>0</v>
      </c>
      <c r="AC45" s="124">
        <f t="shared" si="19"/>
        <v>0</v>
      </c>
      <c r="AD45" s="92"/>
      <c r="AE45" s="92">
        <v>2</v>
      </c>
      <c r="AF45" s="92"/>
      <c r="AG45" s="92"/>
      <c r="AH45" s="92"/>
      <c r="AI45" s="92"/>
      <c r="AJ45" s="92"/>
      <c r="AK45" s="92"/>
      <c r="AL45" s="92"/>
      <c r="AM45" s="92"/>
      <c r="AN45" s="92">
        <f>$M45*2</f>
        <v>0</v>
      </c>
      <c r="AO45" s="92"/>
      <c r="AP45" s="92"/>
      <c r="AQ45" s="92"/>
      <c r="AR45" s="92"/>
      <c r="AS45" s="92">
        <f t="shared" si="3"/>
        <v>0</v>
      </c>
      <c r="AT45" s="92">
        <f t="shared" si="4"/>
        <v>0</v>
      </c>
      <c r="AU45" s="92">
        <f t="shared" si="5"/>
        <v>0</v>
      </c>
      <c r="AV45" s="92">
        <f t="shared" si="6"/>
        <v>0</v>
      </c>
      <c r="AW45" s="92">
        <f t="shared" si="7"/>
        <v>0</v>
      </c>
      <c r="AX45" s="92">
        <f t="shared" si="8"/>
        <v>0</v>
      </c>
      <c r="AY45" s="92"/>
      <c r="AZ45" s="92">
        <f t="shared" si="9"/>
        <v>0</v>
      </c>
      <c r="BA45" s="92">
        <f t="shared" si="10"/>
        <v>0</v>
      </c>
      <c r="BB45" s="92">
        <f t="shared" si="11"/>
        <v>0</v>
      </c>
      <c r="BC45" s="92">
        <f t="shared" si="12"/>
        <v>0</v>
      </c>
      <c r="BD45" s="92">
        <f t="shared" si="13"/>
        <v>0</v>
      </c>
      <c r="BE45" s="92">
        <f t="shared" si="14"/>
        <v>0</v>
      </c>
      <c r="BF45" s="112">
        <v>13.06</v>
      </c>
      <c r="BG45" s="112"/>
      <c r="BH45" s="186">
        <v>21000427</v>
      </c>
      <c r="BJ45" s="248"/>
    </row>
    <row r="46" spans="1:62" ht="15" customHeight="1">
      <c r="A46" s="515">
        <v>20133</v>
      </c>
      <c r="B46" s="555" t="s">
        <v>673</v>
      </c>
      <c r="C46" s="555" t="s">
        <v>43</v>
      </c>
      <c r="D46" s="568" t="s">
        <v>110</v>
      </c>
      <c r="E46" s="569">
        <v>4</v>
      </c>
      <c r="F46" s="570"/>
      <c r="G46" s="570"/>
      <c r="H46" s="570"/>
      <c r="I46" s="570"/>
      <c r="J46" s="570"/>
      <c r="K46" s="570">
        <v>4</v>
      </c>
      <c r="L46" s="510">
        <v>137.70000000000002</v>
      </c>
      <c r="M46" s="128">
        <f t="shared" si="20"/>
        <v>0</v>
      </c>
      <c r="N46" s="280"/>
      <c r="O46" s="280"/>
      <c r="P46" s="280"/>
      <c r="Q46" s="280"/>
      <c r="R46" s="281"/>
      <c r="S46" s="19"/>
      <c r="T46" s="19"/>
      <c r="U46" s="19"/>
      <c r="V46" s="19"/>
      <c r="W46" s="19"/>
      <c r="X46" s="19"/>
      <c r="Y46" s="19"/>
      <c r="Z46" s="19"/>
      <c r="AA46" s="169">
        <v>10.199999999999999</v>
      </c>
      <c r="AB46" s="166">
        <f t="shared" si="18"/>
        <v>0</v>
      </c>
      <c r="AC46" s="124">
        <f t="shared" si="19"/>
        <v>0</v>
      </c>
      <c r="AD46" s="92"/>
      <c r="AE46" s="92">
        <v>4</v>
      </c>
      <c r="AF46" s="92"/>
      <c r="AG46" s="92"/>
      <c r="AH46" s="92"/>
      <c r="AI46" s="92"/>
      <c r="AJ46" s="92"/>
      <c r="AK46" s="92"/>
      <c r="AL46" s="92"/>
      <c r="AM46" s="92">
        <f>$M46*2</f>
        <v>0</v>
      </c>
      <c r="AN46" s="92">
        <f>$M46*2</f>
        <v>0</v>
      </c>
      <c r="AO46" s="82"/>
      <c r="AP46" s="92"/>
      <c r="AQ46" s="183"/>
      <c r="AR46" s="92"/>
      <c r="AS46" s="92">
        <f t="shared" si="3"/>
        <v>0</v>
      </c>
      <c r="AT46" s="92">
        <f t="shared" si="4"/>
        <v>0</v>
      </c>
      <c r="AU46" s="92">
        <f t="shared" si="5"/>
        <v>0</v>
      </c>
      <c r="AV46" s="92">
        <f t="shared" si="6"/>
        <v>0</v>
      </c>
      <c r="AW46" s="92">
        <f t="shared" si="7"/>
        <v>0</v>
      </c>
      <c r="AX46" s="92">
        <f t="shared" si="8"/>
        <v>0</v>
      </c>
      <c r="AY46" s="92"/>
      <c r="AZ46" s="92">
        <f t="shared" si="9"/>
        <v>0</v>
      </c>
      <c r="BA46" s="92">
        <f t="shared" si="10"/>
        <v>0</v>
      </c>
      <c r="BB46" s="92">
        <f t="shared" si="11"/>
        <v>0</v>
      </c>
      <c r="BC46" s="92">
        <f t="shared" si="12"/>
        <v>0</v>
      </c>
      <c r="BD46" s="92">
        <f t="shared" si="13"/>
        <v>0</v>
      </c>
      <c r="BE46" s="92">
        <f t="shared" si="14"/>
        <v>0</v>
      </c>
      <c r="BF46" s="112">
        <v>53.92</v>
      </c>
      <c r="BG46" s="112"/>
      <c r="BH46" s="186">
        <v>21000438</v>
      </c>
      <c r="BJ46" s="248"/>
    </row>
    <row r="47" spans="1:62" ht="15" customHeight="1">
      <c r="A47" s="515">
        <v>20139</v>
      </c>
      <c r="B47" s="555" t="s">
        <v>674</v>
      </c>
      <c r="C47" s="555" t="s">
        <v>302</v>
      </c>
      <c r="D47" s="568" t="s">
        <v>110</v>
      </c>
      <c r="E47" s="569">
        <v>21</v>
      </c>
      <c r="F47" s="570"/>
      <c r="G47" s="570">
        <v>21</v>
      </c>
      <c r="H47" s="570"/>
      <c r="I47" s="570"/>
      <c r="J47" s="570"/>
      <c r="K47" s="570"/>
      <c r="L47" s="510">
        <v>85.503600000000006</v>
      </c>
      <c r="M47" s="128">
        <f t="shared" si="20"/>
        <v>0</v>
      </c>
      <c r="N47" s="19"/>
      <c r="O47" s="19"/>
      <c r="P47" s="19"/>
      <c r="Q47" s="19"/>
      <c r="R47" s="19"/>
      <c r="S47" s="19"/>
      <c r="T47" s="19"/>
      <c r="U47" s="19"/>
      <c r="V47" s="19"/>
      <c r="W47" s="19"/>
      <c r="X47" s="19"/>
      <c r="Y47" s="19"/>
      <c r="Z47" s="19"/>
      <c r="AA47" s="169">
        <v>3.1</v>
      </c>
      <c r="AB47" s="166">
        <f t="shared" si="18"/>
        <v>0</v>
      </c>
      <c r="AC47" s="124">
        <f t="shared" si="19"/>
        <v>0</v>
      </c>
      <c r="AD47" s="92"/>
      <c r="AE47" s="92">
        <v>6</v>
      </c>
      <c r="AF47" s="92"/>
      <c r="AG47" s="92">
        <v>5</v>
      </c>
      <c r="AH47" s="92">
        <v>5</v>
      </c>
      <c r="AI47" s="92">
        <v>5</v>
      </c>
      <c r="AJ47" s="92"/>
      <c r="AK47" s="92">
        <f>$M47*1</f>
        <v>0</v>
      </c>
      <c r="AL47" s="92"/>
      <c r="AM47" s="92"/>
      <c r="AN47" s="92"/>
      <c r="AO47" s="92"/>
      <c r="AP47" s="92"/>
      <c r="AQ47" s="92"/>
      <c r="AR47" s="92"/>
      <c r="AS47" s="92">
        <f t="shared" si="3"/>
        <v>0</v>
      </c>
      <c r="AT47" s="92">
        <f t="shared" si="4"/>
        <v>0</v>
      </c>
      <c r="AU47" s="92">
        <f t="shared" si="5"/>
        <v>0</v>
      </c>
      <c r="AV47" s="92">
        <f t="shared" si="6"/>
        <v>0</v>
      </c>
      <c r="AW47" s="92">
        <f t="shared" si="7"/>
        <v>0</v>
      </c>
      <c r="AX47" s="92">
        <f t="shared" si="8"/>
        <v>0</v>
      </c>
      <c r="AY47" s="92"/>
      <c r="AZ47" s="92">
        <f t="shared" si="9"/>
        <v>0</v>
      </c>
      <c r="BA47" s="92">
        <f t="shared" si="10"/>
        <v>0</v>
      </c>
      <c r="BB47" s="92">
        <f t="shared" si="11"/>
        <v>0</v>
      </c>
      <c r="BC47" s="92">
        <f t="shared" si="12"/>
        <v>0</v>
      </c>
      <c r="BD47" s="92">
        <f t="shared" si="13"/>
        <v>0</v>
      </c>
      <c r="BE47" s="92">
        <f t="shared" si="14"/>
        <v>0</v>
      </c>
      <c r="BF47" s="112">
        <v>29.72</v>
      </c>
      <c r="BG47" s="112"/>
      <c r="BH47" s="186">
        <v>21000440</v>
      </c>
      <c r="BJ47" s="248"/>
    </row>
    <row r="48" spans="1:62" ht="15" customHeight="1">
      <c r="A48" s="512">
        <v>20140</v>
      </c>
      <c r="B48" s="557" t="s">
        <v>675</v>
      </c>
      <c r="C48" s="555" t="s">
        <v>45</v>
      </c>
      <c r="D48" s="568" t="s">
        <v>110</v>
      </c>
      <c r="E48" s="569">
        <v>10</v>
      </c>
      <c r="F48" s="570"/>
      <c r="G48" s="570"/>
      <c r="H48" s="570">
        <v>10</v>
      </c>
      <c r="I48" s="570"/>
      <c r="J48" s="570"/>
      <c r="K48" s="570"/>
      <c r="L48" s="510">
        <v>64.290000000000006</v>
      </c>
      <c r="M48" s="128">
        <f t="shared" si="20"/>
        <v>0</v>
      </c>
      <c r="N48" s="19"/>
      <c r="O48" s="19"/>
      <c r="P48" s="19"/>
      <c r="Q48" s="19"/>
      <c r="R48" s="19"/>
      <c r="S48" s="19"/>
      <c r="T48" s="19"/>
      <c r="U48" s="19"/>
      <c r="V48" s="19"/>
      <c r="W48" s="19"/>
      <c r="X48" s="19"/>
      <c r="Y48" s="19"/>
      <c r="Z48" s="19"/>
      <c r="AA48" s="169">
        <v>2.9</v>
      </c>
      <c r="AB48" s="166">
        <f t="shared" si="18"/>
        <v>0</v>
      </c>
      <c r="AC48" s="124">
        <f t="shared" si="19"/>
        <v>0</v>
      </c>
      <c r="AD48" s="92"/>
      <c r="AE48" s="92"/>
      <c r="AF48" s="92"/>
      <c r="AG48" s="92">
        <v>10</v>
      </c>
      <c r="AH48" s="92"/>
      <c r="AI48" s="92"/>
      <c r="AJ48" s="92"/>
      <c r="AK48" s="92">
        <f>$M48*6</f>
        <v>0</v>
      </c>
      <c r="AL48" s="92">
        <f>$M48*4</f>
        <v>0</v>
      </c>
      <c r="AM48" s="92"/>
      <c r="AN48" s="92"/>
      <c r="AO48" s="82"/>
      <c r="AP48" s="92"/>
      <c r="AQ48" s="92"/>
      <c r="AR48" s="92"/>
      <c r="AS48" s="92">
        <f t="shared" si="3"/>
        <v>0</v>
      </c>
      <c r="AT48" s="92">
        <f t="shared" si="4"/>
        <v>0</v>
      </c>
      <c r="AU48" s="92">
        <f t="shared" si="5"/>
        <v>0</v>
      </c>
      <c r="AV48" s="92">
        <f t="shared" si="6"/>
        <v>0</v>
      </c>
      <c r="AW48" s="92">
        <f t="shared" si="7"/>
        <v>0</v>
      </c>
      <c r="AX48" s="92">
        <f t="shared" si="8"/>
        <v>0</v>
      </c>
      <c r="AY48" s="92"/>
      <c r="AZ48" s="92">
        <f t="shared" si="9"/>
        <v>0</v>
      </c>
      <c r="BA48" s="92">
        <f t="shared" si="10"/>
        <v>0</v>
      </c>
      <c r="BB48" s="92">
        <f t="shared" si="11"/>
        <v>0</v>
      </c>
      <c r="BC48" s="92">
        <f t="shared" si="12"/>
        <v>0</v>
      </c>
      <c r="BD48" s="92">
        <f t="shared" si="13"/>
        <v>0</v>
      </c>
      <c r="BE48" s="92">
        <f t="shared" si="14"/>
        <v>0</v>
      </c>
      <c r="BF48" s="112">
        <v>21.42</v>
      </c>
      <c r="BG48" s="112"/>
      <c r="BH48" s="186">
        <v>21000441</v>
      </c>
      <c r="BJ48" s="248"/>
    </row>
    <row r="49" spans="1:68" ht="15" customHeight="1">
      <c r="A49" s="515">
        <v>20141</v>
      </c>
      <c r="B49" s="555" t="s">
        <v>676</v>
      </c>
      <c r="C49" s="555" t="s">
        <v>43</v>
      </c>
      <c r="D49" s="568" t="s">
        <v>110</v>
      </c>
      <c r="E49" s="569">
        <v>10</v>
      </c>
      <c r="F49" s="570"/>
      <c r="G49" s="570"/>
      <c r="H49" s="570"/>
      <c r="I49" s="570">
        <v>10</v>
      </c>
      <c r="J49" s="570"/>
      <c r="K49" s="570"/>
      <c r="L49" s="510">
        <v>80.1036</v>
      </c>
      <c r="M49" s="128">
        <f t="shared" si="20"/>
        <v>0</v>
      </c>
      <c r="N49" s="19"/>
      <c r="O49" s="19"/>
      <c r="P49" s="19"/>
      <c r="Q49" s="19"/>
      <c r="R49" s="19"/>
      <c r="S49" s="19"/>
      <c r="T49" s="19"/>
      <c r="U49" s="19"/>
      <c r="V49" s="19"/>
      <c r="W49" s="19"/>
      <c r="X49" s="19"/>
      <c r="Y49" s="19"/>
      <c r="Z49" s="19"/>
      <c r="AA49" s="169">
        <v>4.9000000000000004</v>
      </c>
      <c r="AB49" s="166">
        <f t="shared" si="18"/>
        <v>0</v>
      </c>
      <c r="AC49" s="124">
        <f t="shared" si="19"/>
        <v>0</v>
      </c>
      <c r="AD49" s="92"/>
      <c r="AE49" s="92">
        <v>10</v>
      </c>
      <c r="AF49" s="92"/>
      <c r="AG49" s="92"/>
      <c r="AH49" s="92"/>
      <c r="AI49" s="92"/>
      <c r="AJ49" s="92"/>
      <c r="AK49" s="92"/>
      <c r="AL49" s="92"/>
      <c r="AM49" s="92">
        <f>$M49*9</f>
        <v>0</v>
      </c>
      <c r="AN49" s="92">
        <f>$M49*1</f>
        <v>0</v>
      </c>
      <c r="AO49" s="92"/>
      <c r="AP49" s="92"/>
      <c r="AQ49" s="92"/>
      <c r="AR49" s="92"/>
      <c r="AS49" s="92">
        <f t="shared" si="3"/>
        <v>0</v>
      </c>
      <c r="AT49" s="92">
        <f t="shared" si="4"/>
        <v>0</v>
      </c>
      <c r="AU49" s="92">
        <f t="shared" si="5"/>
        <v>0</v>
      </c>
      <c r="AV49" s="92">
        <f t="shared" si="6"/>
        <v>0</v>
      </c>
      <c r="AW49" s="92">
        <f t="shared" si="7"/>
        <v>0</v>
      </c>
      <c r="AX49" s="92">
        <f t="shared" si="8"/>
        <v>0</v>
      </c>
      <c r="AY49" s="92"/>
      <c r="AZ49" s="92">
        <f t="shared" si="9"/>
        <v>0</v>
      </c>
      <c r="BA49" s="92">
        <f t="shared" si="10"/>
        <v>0</v>
      </c>
      <c r="BB49" s="92">
        <f t="shared" si="11"/>
        <v>0</v>
      </c>
      <c r="BC49" s="92">
        <f t="shared" si="12"/>
        <v>0</v>
      </c>
      <c r="BD49" s="92">
        <f t="shared" si="13"/>
        <v>0</v>
      </c>
      <c r="BE49" s="92">
        <f t="shared" si="14"/>
        <v>0</v>
      </c>
      <c r="BF49" s="112">
        <v>31.34</v>
      </c>
      <c r="BG49" s="112"/>
      <c r="BH49" s="186">
        <v>21000442</v>
      </c>
      <c r="BJ49" s="248"/>
    </row>
    <row r="50" spans="1:68" ht="15" customHeight="1">
      <c r="A50" s="515">
        <v>20142</v>
      </c>
      <c r="B50" s="555" t="s">
        <v>677</v>
      </c>
      <c r="C50" s="555" t="s">
        <v>43</v>
      </c>
      <c r="D50" s="568" t="s">
        <v>110</v>
      </c>
      <c r="E50" s="569">
        <v>3</v>
      </c>
      <c r="F50" s="570"/>
      <c r="G50" s="570"/>
      <c r="H50" s="570"/>
      <c r="I50" s="570"/>
      <c r="J50" s="570">
        <v>3</v>
      </c>
      <c r="K50" s="570"/>
      <c r="L50" s="510">
        <v>47.920499999999997</v>
      </c>
      <c r="M50" s="128">
        <f t="shared" si="20"/>
        <v>0</v>
      </c>
      <c r="N50" s="19"/>
      <c r="O50" s="19"/>
      <c r="P50" s="19"/>
      <c r="Q50" s="19"/>
      <c r="R50" s="19"/>
      <c r="S50" s="19"/>
      <c r="T50" s="19"/>
      <c r="U50" s="19"/>
      <c r="V50" s="19"/>
      <c r="W50" s="19"/>
      <c r="X50" s="19"/>
      <c r="Y50" s="19"/>
      <c r="Z50" s="19"/>
      <c r="AA50" s="169">
        <v>3.3</v>
      </c>
      <c r="AB50" s="166">
        <f t="shared" si="18"/>
        <v>0</v>
      </c>
      <c r="AC50" s="124">
        <f t="shared" si="19"/>
        <v>0</v>
      </c>
      <c r="AD50" s="92"/>
      <c r="AE50" s="92">
        <v>3</v>
      </c>
      <c r="AF50" s="92"/>
      <c r="AG50" s="92"/>
      <c r="AH50" s="92"/>
      <c r="AI50" s="92"/>
      <c r="AJ50" s="92"/>
      <c r="AK50" s="92"/>
      <c r="AL50" s="92"/>
      <c r="AM50" s="92">
        <f>$M50*2</f>
        <v>0</v>
      </c>
      <c r="AN50" s="92">
        <f>$M50*1</f>
        <v>0</v>
      </c>
      <c r="AO50" s="92"/>
      <c r="AP50" s="92"/>
      <c r="AQ50" s="92"/>
      <c r="AR50" s="92"/>
      <c r="AS50" s="92">
        <f t="shared" si="3"/>
        <v>0</v>
      </c>
      <c r="AT50" s="92">
        <f t="shared" si="4"/>
        <v>0</v>
      </c>
      <c r="AU50" s="92">
        <f t="shared" si="5"/>
        <v>0</v>
      </c>
      <c r="AV50" s="92">
        <f t="shared" si="6"/>
        <v>0</v>
      </c>
      <c r="AW50" s="92">
        <f t="shared" si="7"/>
        <v>0</v>
      </c>
      <c r="AX50" s="92">
        <f t="shared" si="8"/>
        <v>0</v>
      </c>
      <c r="AY50" s="92"/>
      <c r="AZ50" s="92">
        <f t="shared" si="9"/>
        <v>0</v>
      </c>
      <c r="BA50" s="92">
        <f t="shared" si="10"/>
        <v>0</v>
      </c>
      <c r="BB50" s="92">
        <f t="shared" si="11"/>
        <v>0</v>
      </c>
      <c r="BC50" s="92">
        <f t="shared" si="12"/>
        <v>0</v>
      </c>
      <c r="BD50" s="92">
        <f t="shared" si="13"/>
        <v>0</v>
      </c>
      <c r="BE50" s="92">
        <f t="shared" si="14"/>
        <v>0</v>
      </c>
      <c r="BF50" s="112">
        <v>18.28</v>
      </c>
      <c r="BG50" s="112"/>
      <c r="BH50" s="186">
        <v>21000443</v>
      </c>
      <c r="BJ50" s="248"/>
    </row>
    <row r="51" spans="1:68" ht="15" customHeight="1">
      <c r="A51" s="515">
        <v>20143</v>
      </c>
      <c r="B51" s="554" t="s">
        <v>678</v>
      </c>
      <c r="C51" s="554" t="s">
        <v>43</v>
      </c>
      <c r="D51" s="572" t="s">
        <v>110</v>
      </c>
      <c r="E51" s="569">
        <v>3</v>
      </c>
      <c r="F51" s="573"/>
      <c r="G51" s="573"/>
      <c r="H51" s="573"/>
      <c r="I51" s="573"/>
      <c r="J51" s="573"/>
      <c r="K51" s="573">
        <v>3</v>
      </c>
      <c r="L51" s="510">
        <v>54.8964</v>
      </c>
      <c r="M51" s="128">
        <f t="shared" si="20"/>
        <v>0</v>
      </c>
      <c r="N51" s="19"/>
      <c r="O51" s="26"/>
      <c r="P51" s="26"/>
      <c r="Q51" s="26"/>
      <c r="R51" s="26"/>
      <c r="S51" s="26"/>
      <c r="T51" s="26"/>
      <c r="U51" s="26"/>
      <c r="V51" s="26"/>
      <c r="W51" s="26"/>
      <c r="X51" s="26"/>
      <c r="Y51" s="26"/>
      <c r="Z51" s="26"/>
      <c r="AA51" s="170">
        <v>3.9</v>
      </c>
      <c r="AB51" s="166">
        <f t="shared" si="18"/>
        <v>0</v>
      </c>
      <c r="AC51" s="124">
        <f t="shared" si="19"/>
        <v>0</v>
      </c>
      <c r="AD51" s="102"/>
      <c r="AE51" s="102">
        <v>3</v>
      </c>
      <c r="AF51" s="102"/>
      <c r="AG51" s="102"/>
      <c r="AH51" s="102"/>
      <c r="AI51" s="102"/>
      <c r="AJ51" s="92"/>
      <c r="AK51" s="112"/>
      <c r="AL51" s="112"/>
      <c r="AM51" s="92">
        <f>$M51*2</f>
        <v>0</v>
      </c>
      <c r="AN51" s="92">
        <f>$M51*1</f>
        <v>0</v>
      </c>
      <c r="AO51" s="112"/>
      <c r="AP51" s="112"/>
      <c r="AQ51" s="112"/>
      <c r="AR51" s="112"/>
      <c r="AS51" s="92">
        <f t="shared" si="3"/>
        <v>0</v>
      </c>
      <c r="AT51" s="92">
        <f t="shared" si="4"/>
        <v>0</v>
      </c>
      <c r="AU51" s="92">
        <f t="shared" si="5"/>
        <v>0</v>
      </c>
      <c r="AV51" s="92">
        <f t="shared" si="6"/>
        <v>0</v>
      </c>
      <c r="AW51" s="92">
        <f t="shared" si="7"/>
        <v>0</v>
      </c>
      <c r="AX51" s="92">
        <f t="shared" si="8"/>
        <v>0</v>
      </c>
      <c r="AY51" s="92"/>
      <c r="AZ51" s="92">
        <f t="shared" si="9"/>
        <v>0</v>
      </c>
      <c r="BA51" s="92">
        <f t="shared" si="10"/>
        <v>0</v>
      </c>
      <c r="BB51" s="92">
        <f t="shared" si="11"/>
        <v>0</v>
      </c>
      <c r="BC51" s="92">
        <f t="shared" si="12"/>
        <v>0</v>
      </c>
      <c r="BD51" s="92">
        <f t="shared" si="13"/>
        <v>0</v>
      </c>
      <c r="BE51" s="92">
        <f t="shared" si="14"/>
        <v>0</v>
      </c>
      <c r="BF51" s="112">
        <v>21.45</v>
      </c>
      <c r="BG51" s="112"/>
      <c r="BH51" s="186">
        <v>21000444</v>
      </c>
      <c r="BI51" s="250"/>
      <c r="BJ51" s="257"/>
      <c r="BK51" s="250"/>
      <c r="BL51" s="250"/>
      <c r="BM51" s="250"/>
      <c r="BN51" s="250"/>
      <c r="BO51" s="250"/>
      <c r="BP51" s="250"/>
    </row>
    <row r="52" spans="1:68" ht="15" customHeight="1">
      <c r="A52" s="108" t="s">
        <v>679</v>
      </c>
      <c r="B52" s="108"/>
      <c r="C52" s="108"/>
      <c r="D52" s="109"/>
      <c r="E52" s="33"/>
      <c r="F52" s="108"/>
      <c r="G52" s="108"/>
      <c r="H52" s="108"/>
      <c r="I52" s="108"/>
      <c r="J52" s="108"/>
      <c r="K52" s="108"/>
      <c r="L52" s="138" t="s">
        <v>633</v>
      </c>
      <c r="M52" s="139">
        <f>SUM(M6:M51)</f>
        <v>0</v>
      </c>
      <c r="N52" s="112"/>
      <c r="O52" s="112"/>
      <c r="P52" s="112"/>
      <c r="Q52" s="112"/>
      <c r="R52" s="112"/>
      <c r="S52" s="112"/>
      <c r="T52" s="112"/>
      <c r="U52" s="112"/>
      <c r="V52" s="112"/>
      <c r="W52" s="112"/>
      <c r="X52" s="112"/>
      <c r="Y52" s="112"/>
      <c r="Z52" s="112"/>
      <c r="AA52" s="112"/>
      <c r="AB52" s="172"/>
      <c r="AD52" s="173"/>
      <c r="AE52" s="173"/>
      <c r="AF52" s="173"/>
      <c r="AG52" s="173"/>
      <c r="AH52" s="173"/>
      <c r="AI52" s="173"/>
      <c r="AJ52" s="172"/>
      <c r="AK52" s="3">
        <v>40</v>
      </c>
      <c r="AL52" s="3">
        <v>50</v>
      </c>
      <c r="AM52" s="3">
        <v>70</v>
      </c>
      <c r="AN52" s="3">
        <v>90</v>
      </c>
      <c r="AO52" s="3">
        <v>100</v>
      </c>
      <c r="AP52" s="3">
        <v>120</v>
      </c>
      <c r="AQ52" s="3" t="s">
        <v>70</v>
      </c>
      <c r="AR52" s="3" t="s">
        <v>71</v>
      </c>
      <c r="AS52" s="184">
        <f t="shared" ref="AS52:AX52" si="21">SUM(AS5:AS51)</f>
        <v>0</v>
      </c>
      <c r="AT52" s="184">
        <f t="shared" si="21"/>
        <v>0</v>
      </c>
      <c r="AU52" s="184">
        <f t="shared" si="21"/>
        <v>0</v>
      </c>
      <c r="AV52" s="184">
        <f t="shared" si="21"/>
        <v>0</v>
      </c>
      <c r="AW52" s="184">
        <f t="shared" si="21"/>
        <v>0</v>
      </c>
      <c r="AX52" s="184">
        <f t="shared" si="21"/>
        <v>0</v>
      </c>
      <c r="AY52" s="184"/>
      <c r="AZ52" s="184">
        <f t="shared" ref="AZ52:BE52" si="22">SUM(AZ5:AZ51)</f>
        <v>0</v>
      </c>
      <c r="BA52" s="184">
        <f t="shared" si="22"/>
        <v>0</v>
      </c>
      <c r="BB52" s="184">
        <f t="shared" si="22"/>
        <v>0</v>
      </c>
      <c r="BC52" s="184">
        <f t="shared" si="22"/>
        <v>0</v>
      </c>
      <c r="BD52" s="184">
        <f t="shared" si="22"/>
        <v>0</v>
      </c>
      <c r="BE52" s="184">
        <f t="shared" si="22"/>
        <v>0</v>
      </c>
      <c r="BF52" s="184"/>
      <c r="BG52" s="184"/>
      <c r="BI52" s="33"/>
      <c r="BJ52" s="33"/>
      <c r="BK52" s="33"/>
      <c r="BL52" s="33"/>
      <c r="BM52" s="33"/>
      <c r="BN52" s="33"/>
      <c r="BO52" s="33"/>
      <c r="BP52" s="33"/>
    </row>
    <row r="53" spans="1:68" ht="15" customHeight="1">
      <c r="A53" s="640"/>
      <c r="B53" s="640"/>
      <c r="C53" s="110"/>
      <c r="D53" s="111"/>
      <c r="E53" s="33"/>
      <c r="F53" s="112"/>
      <c r="G53" s="112"/>
      <c r="H53" s="112"/>
      <c r="I53" s="112"/>
      <c r="J53" s="112"/>
      <c r="K53" s="112"/>
      <c r="L53" s="138" t="s">
        <v>406</v>
      </c>
      <c r="M53" s="140">
        <f>AD53</f>
        <v>0</v>
      </c>
      <c r="N53" s="113"/>
      <c r="O53" s="113"/>
      <c r="P53" s="112"/>
      <c r="Q53" s="112"/>
      <c r="R53" s="112"/>
      <c r="S53" s="112"/>
      <c r="T53" s="112"/>
      <c r="U53" s="112"/>
      <c r="V53" s="112"/>
      <c r="W53" s="112"/>
      <c r="X53" s="112"/>
      <c r="Y53" s="112"/>
      <c r="Z53" s="112"/>
      <c r="AA53" s="174" t="s">
        <v>408</v>
      </c>
      <c r="AB53" s="175">
        <f>SUM(AS52:AX52)</f>
        <v>0</v>
      </c>
      <c r="AC53" s="176" t="str">
        <f>'[1]Fiction polyester'!L2</f>
        <v>Price in EUR</v>
      </c>
      <c r="AD53" s="220">
        <f>SUM(AC6:AC51)</f>
        <v>0</v>
      </c>
      <c r="AE53" s="112"/>
      <c r="AF53" s="112"/>
      <c r="AG53" s="112"/>
      <c r="AH53" s="112"/>
      <c r="AI53" s="112"/>
      <c r="AJ53" s="172"/>
      <c r="AK53" s="112">
        <f t="shared" ref="AK53:AR53" si="23">SUM(AK5:AK51)</f>
        <v>0</v>
      </c>
      <c r="AL53" s="112">
        <f t="shared" si="23"/>
        <v>0</v>
      </c>
      <c r="AM53" s="112">
        <f t="shared" si="23"/>
        <v>0</v>
      </c>
      <c r="AN53" s="112">
        <f t="shared" si="23"/>
        <v>0</v>
      </c>
      <c r="AO53" s="112">
        <f t="shared" si="23"/>
        <v>0</v>
      </c>
      <c r="AP53" s="112">
        <f t="shared" si="23"/>
        <v>0</v>
      </c>
      <c r="AQ53" s="112">
        <f t="shared" si="23"/>
        <v>0</v>
      </c>
      <c r="AR53" s="112">
        <f t="shared" si="23"/>
        <v>0</v>
      </c>
      <c r="AS53" s="172"/>
      <c r="AT53" s="172"/>
      <c r="AU53" s="172"/>
      <c r="AV53" s="172"/>
      <c r="AW53" s="172"/>
      <c r="AX53" s="172"/>
      <c r="AY53" s="172"/>
      <c r="AZ53" s="33"/>
      <c r="BA53" s="33"/>
      <c r="BB53" s="33"/>
      <c r="BC53" s="33"/>
      <c r="BD53" s="33"/>
      <c r="BE53" s="33"/>
      <c r="BF53" s="33"/>
      <c r="BG53" s="33"/>
      <c r="BI53" s="33"/>
      <c r="BJ53" s="33"/>
      <c r="BK53" s="33"/>
      <c r="BL53" s="33"/>
      <c r="BM53" s="33"/>
      <c r="BN53" s="33"/>
      <c r="BO53" s="33"/>
      <c r="BP53" s="33"/>
    </row>
    <row r="54" spans="1:68" ht="13.5" customHeight="1">
      <c r="A54" s="641" t="s">
        <v>409</v>
      </c>
      <c r="B54" s="641"/>
      <c r="D54" s="111"/>
      <c r="E54" s="33"/>
      <c r="F54" s="112"/>
      <c r="G54" s="112"/>
      <c r="H54" s="112"/>
      <c r="I54" s="112"/>
      <c r="J54" s="112"/>
      <c r="K54" s="112"/>
      <c r="L54" s="141"/>
      <c r="M54" s="141"/>
      <c r="N54" s="141"/>
      <c r="O54" s="141"/>
      <c r="P54" s="141"/>
      <c r="Q54" s="141"/>
      <c r="R54" s="141"/>
      <c r="S54" s="141"/>
      <c r="T54" s="141"/>
      <c r="U54" s="141"/>
      <c r="V54" s="141"/>
      <c r="W54" s="112"/>
      <c r="X54" s="112"/>
      <c r="Y54" s="112"/>
      <c r="Z54" s="112"/>
      <c r="AA54" s="177" t="s">
        <v>634</v>
      </c>
      <c r="AB54" s="178">
        <f>SUM(AB5:AB51)</f>
        <v>0</v>
      </c>
      <c r="AD54" s="172"/>
      <c r="AE54" s="112"/>
      <c r="AF54" s="112"/>
      <c r="AG54" s="112"/>
      <c r="AH54" s="112"/>
      <c r="AI54" s="112"/>
      <c r="AJ54" s="172"/>
      <c r="AK54" s="626" t="s">
        <v>635</v>
      </c>
      <c r="AL54" s="626"/>
      <c r="AM54" s="626"/>
      <c r="AN54" s="626"/>
      <c r="AO54" s="626"/>
      <c r="AP54" s="626"/>
      <c r="AQ54" s="626"/>
      <c r="AR54" s="626"/>
      <c r="AT54" s="33"/>
      <c r="AU54" s="33"/>
      <c r="AV54" s="33"/>
      <c r="AW54" s="33"/>
      <c r="AX54" s="33"/>
      <c r="AY54" s="33"/>
      <c r="AZ54" s="33"/>
      <c r="BA54" s="33"/>
      <c r="BB54" s="33"/>
      <c r="BC54" s="33"/>
      <c r="BD54" s="33"/>
      <c r="BE54" s="33"/>
      <c r="BF54" s="33"/>
      <c r="BG54" s="33"/>
      <c r="BI54" s="33"/>
      <c r="BJ54" s="33"/>
      <c r="BK54" s="33"/>
      <c r="BL54" s="33"/>
      <c r="BM54" s="33"/>
      <c r="BN54" s="33"/>
      <c r="BO54" s="33"/>
      <c r="BP54" s="33"/>
    </row>
    <row r="55" spans="1:68" ht="13.5" customHeight="1">
      <c r="E55" s="33"/>
      <c r="L55" s="142"/>
      <c r="M55" s="142"/>
      <c r="N55" s="142"/>
      <c r="O55" s="142"/>
      <c r="P55" s="142"/>
      <c r="Q55" s="142"/>
      <c r="R55" s="142"/>
      <c r="S55" s="142"/>
      <c r="T55" s="142"/>
      <c r="U55" s="142"/>
      <c r="V55" s="142"/>
      <c r="W55" s="33"/>
      <c r="X55" s="33"/>
      <c r="Y55" s="33"/>
      <c r="Z55" s="33"/>
      <c r="AA55" s="33"/>
      <c r="AD55" s="33"/>
      <c r="AE55" s="33"/>
      <c r="AF55" s="33"/>
      <c r="AG55" s="33"/>
      <c r="AH55" s="33"/>
      <c r="AI55" s="33"/>
      <c r="AJ55" s="33"/>
      <c r="AK55" s="33"/>
      <c r="AL55" s="33"/>
      <c r="AM55" s="33"/>
      <c r="AN55" s="33"/>
      <c r="AO55" s="33"/>
      <c r="AP55" s="33"/>
      <c r="AQ55" s="33"/>
      <c r="AR55" s="33"/>
      <c r="AS55" s="112"/>
      <c r="AT55" s="33"/>
      <c r="AU55" s="33"/>
      <c r="AV55" s="33"/>
      <c r="AW55" s="33"/>
      <c r="AX55" s="33"/>
      <c r="AY55" s="33"/>
      <c r="AZ55" s="33"/>
      <c r="BA55" s="33"/>
      <c r="BB55" s="33"/>
      <c r="BC55" s="33"/>
      <c r="BD55" s="33"/>
      <c r="BE55" s="33"/>
      <c r="BF55" s="33"/>
      <c r="BG55" s="33"/>
      <c r="BI55" s="33"/>
      <c r="BJ55" s="142"/>
      <c r="BK55" s="33"/>
      <c r="BL55" s="33"/>
      <c r="BM55" s="33"/>
      <c r="BN55" s="33"/>
      <c r="BO55" s="33"/>
      <c r="BP55" s="33"/>
    </row>
    <row r="56" spans="1:68" ht="13.5" customHeight="1">
      <c r="A56" s="38"/>
      <c r="B56" s="258"/>
      <c r="C56" s="258"/>
      <c r="D56" s="259"/>
      <c r="E56" s="33"/>
      <c r="F56" s="258"/>
      <c r="G56" s="258"/>
      <c r="H56" s="258"/>
      <c r="I56" s="258"/>
      <c r="J56" s="258"/>
      <c r="K56" s="38"/>
      <c r="L56" s="33"/>
      <c r="M56" s="33"/>
      <c r="N56" s="33"/>
      <c r="O56" s="33"/>
      <c r="P56" s="33"/>
      <c r="Q56" s="33"/>
      <c r="R56" s="33"/>
      <c r="S56" s="33"/>
      <c r="T56" s="33"/>
      <c r="U56" s="33"/>
      <c r="V56" s="33"/>
      <c r="W56" s="33"/>
      <c r="X56" s="33"/>
      <c r="Y56" s="33"/>
      <c r="Z56" s="33"/>
      <c r="AA56" s="33"/>
      <c r="AD56" s="33"/>
      <c r="AE56" s="33"/>
      <c r="AF56" s="33"/>
      <c r="AG56" s="33"/>
      <c r="AH56" s="33"/>
      <c r="AI56" s="33"/>
      <c r="AJ56" s="33"/>
      <c r="AK56" s="33"/>
      <c r="AL56" s="33"/>
      <c r="AM56" s="33"/>
      <c r="AN56" s="33"/>
      <c r="AO56" s="33"/>
      <c r="AP56" s="33"/>
      <c r="AQ56" s="33"/>
      <c r="AR56" s="33"/>
      <c r="AS56" s="112"/>
      <c r="AT56" s="33"/>
      <c r="AU56" s="33"/>
      <c r="AV56" s="33"/>
      <c r="AW56" s="33"/>
      <c r="AX56" s="33"/>
      <c r="AY56" s="33"/>
      <c r="AZ56" s="33"/>
      <c r="BA56" s="33"/>
      <c r="BB56" s="33"/>
      <c r="BC56" s="33"/>
      <c r="BD56" s="33"/>
      <c r="BE56" s="33"/>
      <c r="BF56" s="33"/>
      <c r="BG56" s="33"/>
      <c r="BI56" s="33"/>
      <c r="BJ56" s="33"/>
      <c r="BK56" s="33"/>
      <c r="BL56" s="33"/>
      <c r="BM56" s="33"/>
      <c r="BN56" s="33"/>
      <c r="BO56" s="33"/>
      <c r="BP56" s="33"/>
    </row>
    <row r="57" spans="1:68" ht="13.5" customHeight="1">
      <c r="A57" s="33"/>
      <c r="B57" s="33"/>
      <c r="C57" s="33"/>
      <c r="E57" s="33"/>
      <c r="L57" s="33"/>
      <c r="M57" s="33"/>
      <c r="N57" s="33"/>
      <c r="O57" s="33"/>
      <c r="P57" s="33"/>
      <c r="Q57" s="33"/>
      <c r="R57" s="33"/>
      <c r="S57" s="33"/>
      <c r="T57" s="33"/>
      <c r="U57" s="33"/>
      <c r="V57" s="33"/>
      <c r="W57" s="33"/>
      <c r="X57" s="33"/>
      <c r="Y57" s="33"/>
      <c r="Z57" s="33"/>
      <c r="AA57" s="33"/>
      <c r="AB57" s="33"/>
      <c r="AC57" s="38"/>
      <c r="AD57" s="33"/>
      <c r="AE57" s="33"/>
      <c r="AF57" s="33"/>
      <c r="AG57" s="33"/>
      <c r="AH57" s="33"/>
      <c r="AI57" s="33"/>
      <c r="AJ57" s="33"/>
      <c r="AK57" s="33"/>
      <c r="AL57" s="33"/>
      <c r="AM57" s="33"/>
      <c r="AN57" s="33"/>
      <c r="AO57" s="33"/>
      <c r="AP57" s="33"/>
      <c r="AQ57" s="33"/>
      <c r="AR57" s="33"/>
      <c r="AS57" s="112"/>
      <c r="AT57" s="33"/>
      <c r="AU57" s="33"/>
      <c r="AV57" s="33"/>
      <c r="AW57" s="33"/>
      <c r="AX57" s="33"/>
      <c r="AY57" s="33"/>
      <c r="AZ57" s="33"/>
      <c r="BA57" s="33"/>
      <c r="BB57" s="33"/>
      <c r="BC57" s="33"/>
      <c r="BD57" s="33"/>
      <c r="BE57" s="33"/>
      <c r="BF57" s="33"/>
      <c r="BG57" s="33"/>
      <c r="BI57" s="33"/>
      <c r="BJ57" s="33"/>
      <c r="BK57" s="33"/>
      <c r="BL57" s="33"/>
      <c r="BM57" s="33"/>
      <c r="BN57" s="33"/>
      <c r="BO57" s="33"/>
      <c r="BP57" s="33"/>
    </row>
    <row r="58" spans="1:68" ht="13.5" customHeight="1">
      <c r="A58" s="260"/>
      <c r="B58" s="260"/>
      <c r="C58" s="260"/>
      <c r="D58" s="261"/>
      <c r="E58" s="33"/>
      <c r="F58" s="262"/>
      <c r="G58" s="262"/>
      <c r="H58" s="262"/>
      <c r="I58" s="262"/>
      <c r="J58" s="262"/>
      <c r="K58" s="262"/>
      <c r="L58" s="33"/>
      <c r="M58" s="33"/>
      <c r="N58" s="33"/>
      <c r="O58" s="33"/>
      <c r="P58" s="33"/>
      <c r="Q58" s="33"/>
      <c r="R58" s="33"/>
      <c r="S58" s="33"/>
      <c r="T58" s="33"/>
      <c r="U58" s="33"/>
      <c r="V58" s="33"/>
      <c r="W58" s="33"/>
      <c r="X58" s="33"/>
      <c r="Y58" s="33"/>
      <c r="Z58" s="33"/>
      <c r="AA58" s="33"/>
      <c r="AB58" s="33"/>
      <c r="AC58" s="38"/>
      <c r="AD58" s="33"/>
      <c r="AE58" s="33"/>
      <c r="AF58" s="33"/>
      <c r="AG58" s="33"/>
      <c r="AH58" s="33"/>
      <c r="AI58" s="33"/>
      <c r="AJ58" s="33"/>
      <c r="AK58" s="33"/>
      <c r="AL58" s="33"/>
      <c r="AM58" s="33"/>
      <c r="AN58" s="33"/>
      <c r="AO58" s="33"/>
      <c r="AP58" s="33"/>
      <c r="AQ58" s="33"/>
      <c r="AR58" s="33"/>
      <c r="AS58" s="112"/>
      <c r="AT58" s="33"/>
      <c r="AU58" s="33"/>
      <c r="AV58" s="33"/>
      <c r="AW58" s="33"/>
      <c r="AX58" s="33"/>
      <c r="AY58" s="33"/>
      <c r="AZ58" s="33"/>
      <c r="BA58" s="33"/>
      <c r="BB58" s="33"/>
      <c r="BC58" s="33"/>
      <c r="BD58" s="33"/>
      <c r="BE58" s="33"/>
      <c r="BF58" s="33"/>
      <c r="BG58" s="33"/>
      <c r="BI58" s="33"/>
      <c r="BJ58" s="33"/>
      <c r="BK58" s="33"/>
      <c r="BL58" s="33"/>
      <c r="BM58" s="33"/>
      <c r="BN58" s="33"/>
      <c r="BO58" s="33"/>
      <c r="BP58" s="33"/>
    </row>
    <row r="59" spans="1:68" ht="13.5" customHeight="1">
      <c r="A59" s="260"/>
      <c r="B59" s="260"/>
      <c r="C59" s="260"/>
      <c r="D59" s="261"/>
      <c r="E59" s="33"/>
      <c r="F59" s="262"/>
      <c r="G59" s="262"/>
      <c r="H59" s="262"/>
      <c r="I59" s="262"/>
      <c r="J59" s="262"/>
      <c r="K59" s="262"/>
      <c r="L59" s="33"/>
      <c r="M59" s="33"/>
      <c r="N59" s="33"/>
      <c r="O59" s="33"/>
      <c r="P59" s="33"/>
      <c r="Q59" s="33"/>
      <c r="R59" s="33"/>
      <c r="S59" s="33"/>
      <c r="T59" s="33"/>
      <c r="U59" s="33"/>
      <c r="V59" s="33"/>
      <c r="W59" s="33"/>
      <c r="X59" s="33"/>
      <c r="Y59" s="33"/>
      <c r="Z59" s="33"/>
      <c r="AA59" s="33"/>
      <c r="AB59" s="33"/>
      <c r="AC59" s="38"/>
      <c r="AD59" s="33"/>
      <c r="AE59" s="33"/>
      <c r="AF59" s="33"/>
      <c r="AG59" s="33"/>
      <c r="AH59" s="33"/>
      <c r="AI59" s="33"/>
      <c r="AJ59" s="33"/>
      <c r="AK59" s="33"/>
      <c r="AL59" s="33"/>
      <c r="AM59" s="33"/>
      <c r="AN59" s="33"/>
      <c r="AO59" s="33"/>
      <c r="AP59" s="33"/>
      <c r="AQ59" s="33"/>
      <c r="AR59" s="33"/>
      <c r="AS59" s="112"/>
      <c r="AT59" s="33"/>
      <c r="AU59" s="33"/>
      <c r="AV59" s="33"/>
      <c r="AW59" s="33"/>
      <c r="AX59" s="33"/>
      <c r="AY59" s="33"/>
      <c r="AZ59" s="33"/>
      <c r="BA59" s="33"/>
      <c r="BB59" s="33"/>
      <c r="BC59" s="33"/>
      <c r="BD59" s="33"/>
      <c r="BE59" s="33"/>
      <c r="BF59" s="33"/>
      <c r="BG59" s="33"/>
      <c r="BI59" s="33"/>
      <c r="BJ59" s="33"/>
      <c r="BK59" s="33"/>
      <c r="BL59" s="33"/>
      <c r="BM59" s="33"/>
      <c r="BN59" s="33"/>
      <c r="BO59" s="33"/>
      <c r="BP59" s="33"/>
    </row>
    <row r="60" spans="1:68" ht="13.5" customHeight="1">
      <c r="AT60" s="33"/>
      <c r="AU60" s="33"/>
      <c r="AV60" s="33"/>
      <c r="AW60" s="33"/>
      <c r="AX60" s="33"/>
      <c r="AY60" s="33"/>
      <c r="AZ60" s="33"/>
    </row>
    <row r="61" spans="1:68" ht="13.5" customHeight="1">
      <c r="AT61" s="33"/>
      <c r="AU61" s="33"/>
      <c r="AV61" s="33"/>
      <c r="AW61" s="33"/>
      <c r="AX61" s="33"/>
      <c r="AY61" s="33"/>
      <c r="AZ61" s="33"/>
    </row>
  </sheetData>
  <mergeCells count="9">
    <mergeCell ref="AS1:AX1"/>
    <mergeCell ref="AZ1:BE1"/>
    <mergeCell ref="AK2:AR2"/>
    <mergeCell ref="A53:B53"/>
    <mergeCell ref="A54:B54"/>
    <mergeCell ref="AK54:AR54"/>
    <mergeCell ref="F1:K1"/>
    <mergeCell ref="M1:Z1"/>
    <mergeCell ref="AD1:AI1"/>
  </mergeCells>
  <hyperlinks>
    <hyperlink ref="D6" r:id="rId1" xr:uid="{F5DEACAC-9102-40D9-BC04-3B7E79842AE4}"/>
    <hyperlink ref="D7" r:id="rId2" xr:uid="{5C74F8DC-9D46-4681-ABF9-4B448FDFE28B}"/>
    <hyperlink ref="D8" r:id="rId3" xr:uid="{E6CD0CE5-D1EC-42B3-A5EA-81574146427C}"/>
    <hyperlink ref="D9" r:id="rId4" xr:uid="{A50036A5-B0B1-4821-9479-E18B69690607}"/>
    <hyperlink ref="D10" r:id="rId5" xr:uid="{C8FE20A3-17DB-4578-A5B6-B6E925569D56}"/>
    <hyperlink ref="D11" r:id="rId6" xr:uid="{61EE7DA2-3243-4532-8381-BDDCA57E7D51}"/>
    <hyperlink ref="D12" r:id="rId7" xr:uid="{1948EE8F-F443-4354-A107-9779C5EA6E04}"/>
    <hyperlink ref="D14" r:id="rId8" xr:uid="{E925C053-5AF8-4CBC-A18F-412785359F3B}"/>
    <hyperlink ref="D15" r:id="rId9" xr:uid="{FAC3D596-ED05-43E1-8EDF-7171F22E1F61}"/>
    <hyperlink ref="D16" r:id="rId10" xr:uid="{36CC9A11-954F-4A42-9998-EC4626B59358}"/>
    <hyperlink ref="D17" r:id="rId11" xr:uid="{5C12795E-7731-4A10-B4BE-1CC8FB912A8F}"/>
    <hyperlink ref="D18" r:id="rId12" xr:uid="{8D79FC84-EDEC-4660-B4DB-5DDDE96F6C8D}"/>
    <hyperlink ref="D20" r:id="rId13" xr:uid="{380F3379-8234-4BF4-BBF7-91A8A634DC40}"/>
    <hyperlink ref="D21" r:id="rId14" xr:uid="{D6402787-11FF-41C9-992C-B1D265DAFD41}"/>
    <hyperlink ref="D22" r:id="rId15" xr:uid="{0FA935BF-8333-4354-A75E-2FF8F144B2B5}"/>
    <hyperlink ref="D23" r:id="rId16" xr:uid="{8C09537D-F656-4BC4-8431-587C4F90FC9A}"/>
    <hyperlink ref="D24" r:id="rId17" xr:uid="{858AA8D1-CAD2-4D39-BC27-7B39E2645707}"/>
    <hyperlink ref="D26" r:id="rId18" xr:uid="{667B03A3-99AF-406B-8610-30743D77CA8E}"/>
    <hyperlink ref="D27" r:id="rId19" xr:uid="{91880D81-C596-42A1-9D6A-E9F3CE8C079D}"/>
    <hyperlink ref="D29" r:id="rId20" xr:uid="{8BD72B4B-8C59-414D-AEA6-AF1DCDAF5EFE}"/>
    <hyperlink ref="D30" r:id="rId21" xr:uid="{EE0032A3-EBF3-44F3-AAAB-801535778903}"/>
    <hyperlink ref="D31" r:id="rId22" xr:uid="{BC934993-1AFC-4F30-A599-607CB21E0BEA}"/>
    <hyperlink ref="D32" r:id="rId23" xr:uid="{854A9F13-DA15-48A5-82B1-57682D210CB5}"/>
    <hyperlink ref="D33" r:id="rId24" xr:uid="{938C71CE-EF14-4BA3-83EA-3364FFEFCC04}"/>
    <hyperlink ref="D34" r:id="rId25" xr:uid="{24F541F4-FB92-414A-88BF-FDC6CB7D07F5}"/>
    <hyperlink ref="D35" r:id="rId26" xr:uid="{FD0B4945-0D18-4FF5-A960-626BFD826270}"/>
    <hyperlink ref="D36" r:id="rId27" xr:uid="{15B9D9F5-E5A8-4B06-913A-EA7D797B6998}"/>
    <hyperlink ref="D37" r:id="rId28" xr:uid="{2B1897F8-4641-488A-A0A8-FA2358469F0D}"/>
    <hyperlink ref="D38" r:id="rId29" xr:uid="{C1187F8B-29E3-4F4B-A9D1-D9C83D58669E}"/>
    <hyperlink ref="D39" r:id="rId30" xr:uid="{FB802C29-8E99-4DBA-AE02-8DF2A7E549AA}"/>
    <hyperlink ref="D40" r:id="rId31" xr:uid="{8169B727-054F-46C2-B25E-9FA75FFD2C84}"/>
    <hyperlink ref="D41" r:id="rId32" xr:uid="{2421F9E2-E427-452B-9349-99D6ED88D9AA}"/>
    <hyperlink ref="D42" r:id="rId33" xr:uid="{16CDCB43-ABA8-4EAA-94CC-50905D086C9D}"/>
    <hyperlink ref="D43" r:id="rId34" xr:uid="{A21B9439-FC1B-478B-BB85-F81666FC353B}"/>
    <hyperlink ref="D44" r:id="rId35" xr:uid="{115ADC0F-B42A-42B6-8120-CD99A059799B}"/>
    <hyperlink ref="D45" r:id="rId36" xr:uid="{63101336-06B5-45AA-9755-9F93B5FC3702}"/>
    <hyperlink ref="D46" r:id="rId37" xr:uid="{114073ED-9A82-4E69-94FC-1AABD21A7843}"/>
    <hyperlink ref="D47" r:id="rId38" xr:uid="{591BF5FA-0605-471B-A927-0EAF6BD4CD09}"/>
    <hyperlink ref="D48" r:id="rId39" xr:uid="{1F900410-0D71-4BD5-95D0-88DBEBE99099}"/>
    <hyperlink ref="D49" r:id="rId40" xr:uid="{53955436-BC2B-4F42-B8A5-FF6A5AF369E5}"/>
    <hyperlink ref="D50" r:id="rId41" xr:uid="{11A1B81A-A1C9-4072-BA2A-1C66670E5C19}"/>
    <hyperlink ref="D51" r:id="rId42" xr:uid="{331F4D31-D099-4C58-877A-C83C8A5D8C00}"/>
    <hyperlink ref="N1:Z1" r:id="rId43" display="Please Choose Colors for the Sets  - the color cells bellow are just for basic color reference. _x000a_For better vizualization of the colors click HERE" xr:uid="{88A4EED4-9889-43E3-9688-D21B6AD9DA06}"/>
    <hyperlink ref="M1" r:id="rId44" xr:uid="{512C46B5-0164-497D-B214-5DF060E22033}"/>
  </hyperlinks>
  <pageMargins left="0.7" right="0.7" top="0.75" bottom="0.75" header="0.3" footer="0.3"/>
  <drawing r:id="rId45"/>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BL65"/>
  <sheetViews>
    <sheetView zoomScale="90" zoomScaleNormal="90" workbookViewId="0">
      <pane xSplit="4" ySplit="3" topLeftCell="E4" activePane="bottomRight" state="frozen"/>
      <selection pane="topRight"/>
      <selection pane="bottomLeft"/>
      <selection pane="bottomRight" activeCell="Z19" sqref="Z19:AA19"/>
    </sheetView>
  </sheetViews>
  <sheetFormatPr baseColWidth="10" defaultColWidth="9" defaultRowHeight="13.5" customHeight="1"/>
  <cols>
    <col min="1" max="1" width="11.109375" customWidth="1"/>
    <col min="2" max="2" width="30.6640625" customWidth="1"/>
    <col min="5" max="5" width="6.5546875" customWidth="1"/>
    <col min="6" max="11" width="5.44140625" customWidth="1"/>
    <col min="14" max="24" width="6.44140625" customWidth="1"/>
    <col min="28" max="28" width="10.5546875" customWidth="1"/>
    <col min="29" max="34" width="5.6640625" customWidth="1"/>
    <col min="35" max="42" width="6.109375" customWidth="1"/>
    <col min="43" max="48" width="6.33203125" customWidth="1"/>
    <col min="50" max="55" width="5.5546875" customWidth="1"/>
    <col min="58" max="58" width="12" customWidth="1"/>
  </cols>
  <sheetData>
    <row r="1" spans="1:61" ht="13.5" customHeight="1">
      <c r="A1" s="78"/>
      <c r="B1" s="80"/>
      <c r="C1" s="80"/>
      <c r="D1" s="81"/>
      <c r="E1" s="82"/>
      <c r="F1" s="622" t="s">
        <v>64</v>
      </c>
      <c r="G1" s="622"/>
      <c r="H1" s="622"/>
      <c r="I1" s="622"/>
      <c r="J1" s="622"/>
      <c r="K1" s="622"/>
      <c r="L1" s="83"/>
      <c r="M1" s="229"/>
      <c r="N1" s="229"/>
      <c r="O1" s="229"/>
      <c r="P1" s="229"/>
      <c r="Q1" s="229"/>
      <c r="R1" s="229"/>
      <c r="S1" s="229"/>
      <c r="T1" s="229"/>
      <c r="U1" s="229"/>
      <c r="V1" s="229"/>
      <c r="W1" s="229"/>
      <c r="X1" s="229"/>
      <c r="Y1" s="152"/>
      <c r="AB1" s="621" t="s">
        <v>287</v>
      </c>
      <c r="AC1" s="621"/>
      <c r="AD1" s="621"/>
      <c r="AE1" s="621"/>
      <c r="AF1" s="621"/>
      <c r="AG1" s="621"/>
      <c r="AI1" s="33">
        <v>40</v>
      </c>
      <c r="AJ1" s="33">
        <v>50</v>
      </c>
      <c r="AK1" s="33">
        <v>70</v>
      </c>
      <c r="AL1" s="33">
        <v>90</v>
      </c>
      <c r="AM1" s="33">
        <v>100</v>
      </c>
      <c r="AN1" s="33">
        <v>120</v>
      </c>
      <c r="AO1" s="33" t="s">
        <v>70</v>
      </c>
      <c r="AP1" s="33" t="s">
        <v>71</v>
      </c>
      <c r="AQ1" s="621" t="s">
        <v>528</v>
      </c>
      <c r="AR1" s="621"/>
      <c r="AS1" s="621"/>
      <c r="AT1" s="621"/>
      <c r="AU1" s="621"/>
      <c r="AV1" s="621"/>
      <c r="AW1" s="38"/>
      <c r="AX1" s="621" t="s">
        <v>529</v>
      </c>
      <c r="AY1" s="621"/>
      <c r="AZ1" s="621"/>
      <c r="BA1" s="621"/>
      <c r="BB1" s="621"/>
      <c r="BC1" s="621"/>
      <c r="BD1" s="38"/>
      <c r="BE1" s="38"/>
      <c r="BG1" s="83"/>
      <c r="BI1" s="246" t="s">
        <v>636</v>
      </c>
    </row>
    <row r="2" spans="1:61" ht="55.5" customHeight="1">
      <c r="A2" s="84" t="s">
        <v>73</v>
      </c>
      <c r="B2" s="80"/>
      <c r="C2" s="80" t="s">
        <v>74</v>
      </c>
      <c r="D2" s="85" t="s">
        <v>75</v>
      </c>
      <c r="E2" s="86" t="s">
        <v>530</v>
      </c>
      <c r="F2" s="87" t="s">
        <v>10</v>
      </c>
      <c r="G2" s="87" t="s">
        <v>11</v>
      </c>
      <c r="H2" s="87" t="s">
        <v>12</v>
      </c>
      <c r="I2" s="87" t="s">
        <v>13</v>
      </c>
      <c r="J2" s="87" t="s">
        <v>14</v>
      </c>
      <c r="K2" s="87" t="s">
        <v>77</v>
      </c>
      <c r="L2" s="116" t="s">
        <v>79</v>
      </c>
      <c r="M2" s="117" t="s">
        <v>80</v>
      </c>
      <c r="N2" s="230" t="s">
        <v>49</v>
      </c>
      <c r="O2" s="119" t="s">
        <v>50</v>
      </c>
      <c r="P2" s="231" t="s">
        <v>412</v>
      </c>
      <c r="Q2" s="143" t="s">
        <v>52</v>
      </c>
      <c r="R2" s="240" t="s">
        <v>413</v>
      </c>
      <c r="S2" s="145" t="s">
        <v>54</v>
      </c>
      <c r="T2" s="147" t="s">
        <v>56</v>
      </c>
      <c r="U2" s="148" t="s">
        <v>57</v>
      </c>
      <c r="V2" s="149" t="s">
        <v>58</v>
      </c>
      <c r="W2" s="150" t="s">
        <v>59</v>
      </c>
      <c r="X2" s="153" t="s">
        <v>60</v>
      </c>
      <c r="Y2" s="155" t="s">
        <v>533</v>
      </c>
      <c r="Z2" s="156" t="s">
        <v>87</v>
      </c>
      <c r="AA2" s="157" t="s">
        <v>89</v>
      </c>
      <c r="AB2" s="158" t="s">
        <v>42</v>
      </c>
      <c r="AC2" s="158" t="s">
        <v>43</v>
      </c>
      <c r="AD2" s="158" t="s">
        <v>44</v>
      </c>
      <c r="AE2" s="158" t="s">
        <v>45</v>
      </c>
      <c r="AF2" s="158" t="s">
        <v>46</v>
      </c>
      <c r="AG2" s="158" t="s">
        <v>47</v>
      </c>
      <c r="AH2" s="179"/>
      <c r="AI2" s="621" t="s">
        <v>90</v>
      </c>
      <c r="AJ2" s="621"/>
      <c r="AK2" s="621"/>
      <c r="AL2" s="621"/>
      <c r="AM2" s="621"/>
      <c r="AN2" s="621"/>
      <c r="AO2" s="621"/>
      <c r="AP2" s="621"/>
      <c r="AQ2" s="158" t="s">
        <v>10</v>
      </c>
      <c r="AR2" s="158" t="s">
        <v>11</v>
      </c>
      <c r="AS2" s="158" t="s">
        <v>12</v>
      </c>
      <c r="AT2" s="158" t="s">
        <v>13</v>
      </c>
      <c r="AU2" s="158" t="s">
        <v>85</v>
      </c>
      <c r="AV2" s="158" t="s">
        <v>86</v>
      </c>
      <c r="AW2" s="158"/>
      <c r="AX2" s="158" t="s">
        <v>42</v>
      </c>
      <c r="AY2" s="158" t="s">
        <v>43</v>
      </c>
      <c r="AZ2" s="158" t="s">
        <v>44</v>
      </c>
      <c r="BA2" s="158" t="s">
        <v>45</v>
      </c>
      <c r="BB2" s="158" t="s">
        <v>46</v>
      </c>
      <c r="BC2" s="158" t="s">
        <v>47</v>
      </c>
      <c r="BD2" s="158" t="s">
        <v>534</v>
      </c>
      <c r="BE2" s="158"/>
      <c r="BF2" s="158" t="s">
        <v>486</v>
      </c>
      <c r="BG2" s="116"/>
      <c r="BI2" s="247">
        <v>1</v>
      </c>
    </row>
    <row r="3" spans="1:61" ht="13.5" customHeight="1">
      <c r="A3" s="88"/>
      <c r="B3" s="80"/>
      <c r="C3" s="80"/>
      <c r="D3" s="85"/>
      <c r="E3" s="82"/>
      <c r="F3" s="87"/>
      <c r="G3" s="87"/>
      <c r="H3" s="87"/>
      <c r="I3" s="87"/>
      <c r="J3" s="87"/>
      <c r="K3" s="87"/>
      <c r="L3" s="121"/>
      <c r="M3" s="122"/>
      <c r="N3" s="123">
        <f t="shared" ref="N3:X3" si="0">SUMPRODUCT($E$5:$E$52,N5:N52)</f>
        <v>0</v>
      </c>
      <c r="O3" s="123">
        <f t="shared" si="0"/>
        <v>0</v>
      </c>
      <c r="P3" s="123">
        <f t="shared" si="0"/>
        <v>0</v>
      </c>
      <c r="Q3" s="123">
        <f t="shared" si="0"/>
        <v>0</v>
      </c>
      <c r="R3" s="123">
        <f t="shared" si="0"/>
        <v>0</v>
      </c>
      <c r="S3" s="123">
        <f t="shared" si="0"/>
        <v>0</v>
      </c>
      <c r="T3" s="123">
        <f t="shared" si="0"/>
        <v>0</v>
      </c>
      <c r="U3" s="123">
        <f t="shared" si="0"/>
        <v>0</v>
      </c>
      <c r="V3" s="123">
        <f t="shared" si="0"/>
        <v>0</v>
      </c>
      <c r="W3" s="123">
        <f t="shared" si="0"/>
        <v>0</v>
      </c>
      <c r="X3" s="123">
        <f t="shared" si="0"/>
        <v>0</v>
      </c>
      <c r="Y3" s="159"/>
      <c r="Z3" s="160"/>
      <c r="AA3" s="161"/>
      <c r="AB3" s="158"/>
      <c r="AC3" s="158"/>
      <c r="AD3" s="158"/>
      <c r="AE3" s="158"/>
      <c r="AF3" s="158"/>
      <c r="AG3" s="158"/>
      <c r="AH3" s="179"/>
      <c r="AI3" s="38"/>
      <c r="AJ3" s="38"/>
      <c r="AK3" s="38"/>
      <c r="AL3" s="38"/>
      <c r="AM3" s="38"/>
      <c r="AN3" s="38"/>
      <c r="AO3" s="38"/>
      <c r="AP3" s="38"/>
      <c r="AQ3" s="158"/>
      <c r="AR3" s="158"/>
      <c r="AS3" s="158"/>
      <c r="AT3" s="158"/>
      <c r="AU3" s="158"/>
      <c r="AV3" s="158"/>
      <c r="AW3" s="158"/>
      <c r="AX3" s="158"/>
      <c r="AY3" s="158"/>
      <c r="AZ3" s="158"/>
      <c r="BA3" s="158"/>
      <c r="BB3" s="158"/>
      <c r="BC3" s="158"/>
      <c r="BD3" s="158"/>
      <c r="BE3" s="158"/>
      <c r="BG3" s="121"/>
    </row>
    <row r="4" spans="1:61" ht="13.5" customHeight="1">
      <c r="A4" s="89"/>
      <c r="B4" s="223" t="s">
        <v>637</v>
      </c>
      <c r="C4" s="90"/>
      <c r="D4" s="91"/>
      <c r="E4" s="82"/>
      <c r="F4" s="32"/>
      <c r="G4" s="32"/>
      <c r="H4" s="32"/>
      <c r="I4" s="32"/>
      <c r="J4" s="32"/>
      <c r="K4" s="32"/>
      <c r="L4" s="32"/>
      <c r="M4" s="125" t="s">
        <v>2</v>
      </c>
      <c r="N4" s="125"/>
      <c r="O4" s="123"/>
      <c r="P4" s="123"/>
      <c r="Q4" s="123"/>
      <c r="R4" s="123"/>
      <c r="S4" s="123"/>
      <c r="T4" s="123"/>
      <c r="U4" s="123"/>
      <c r="V4" s="123"/>
      <c r="W4" s="123"/>
      <c r="X4" s="123"/>
      <c r="Y4" s="173"/>
      <c r="Z4" s="112"/>
      <c r="AA4" s="163"/>
      <c r="AB4" s="164"/>
      <c r="AC4" s="164"/>
      <c r="AD4" s="164"/>
      <c r="AE4" s="164"/>
      <c r="AF4" s="164"/>
      <c r="AG4" s="164"/>
      <c r="AH4" s="112"/>
      <c r="AI4" s="112">
        <v>40</v>
      </c>
      <c r="AJ4" s="112">
        <v>50</v>
      </c>
      <c r="AK4" s="112">
        <v>70</v>
      </c>
      <c r="AL4" s="112">
        <v>90</v>
      </c>
      <c r="AM4" s="112">
        <v>100</v>
      </c>
      <c r="AN4" s="112">
        <v>120</v>
      </c>
      <c r="AO4" s="112" t="s">
        <v>70</v>
      </c>
      <c r="AP4" s="112" t="s">
        <v>71</v>
      </c>
      <c r="AQ4" s="164"/>
      <c r="AR4" s="164"/>
      <c r="AS4" s="164"/>
      <c r="AT4" s="164"/>
      <c r="AU4" s="164"/>
      <c r="AV4" s="164"/>
      <c r="AW4" s="164"/>
      <c r="AX4" s="164"/>
      <c r="AY4" s="164"/>
      <c r="AZ4" s="164"/>
      <c r="BA4" s="164"/>
      <c r="BB4" s="164"/>
      <c r="BC4" s="164"/>
      <c r="BD4" s="164"/>
      <c r="BE4" s="164"/>
      <c r="BG4" s="32"/>
    </row>
    <row r="5" spans="1:61" ht="13.5" customHeight="1">
      <c r="A5" s="104"/>
      <c r="B5" s="105" t="s">
        <v>638</v>
      </c>
      <c r="C5" s="105"/>
      <c r="D5" s="191"/>
      <c r="E5" s="192" t="s">
        <v>2</v>
      </c>
      <c r="F5" s="99"/>
      <c r="G5" s="99"/>
      <c r="H5" s="99"/>
      <c r="I5" s="99"/>
      <c r="J5" s="99"/>
      <c r="K5" s="99"/>
      <c r="L5" s="137"/>
      <c r="M5" s="232"/>
      <c r="N5" s="233"/>
      <c r="O5" s="130"/>
      <c r="P5" s="130"/>
      <c r="Q5" s="130"/>
      <c r="R5" s="130"/>
      <c r="S5" s="130"/>
      <c r="T5" s="130"/>
      <c r="U5" s="241"/>
      <c r="V5" s="241"/>
      <c r="W5" s="241"/>
      <c r="X5" s="241"/>
      <c r="Y5" s="168"/>
      <c r="Z5" s="212"/>
      <c r="AA5" s="213"/>
      <c r="AB5" s="20"/>
      <c r="AC5" s="20"/>
      <c r="AD5" s="20"/>
      <c r="AE5" s="20"/>
      <c r="AF5" s="20"/>
      <c r="AG5" s="20"/>
      <c r="AH5" s="182"/>
      <c r="AI5" s="182"/>
      <c r="AJ5" s="182"/>
      <c r="AK5" s="221"/>
      <c r="AL5" s="221"/>
      <c r="AM5" s="182"/>
      <c r="AN5" s="182"/>
      <c r="AO5" s="182"/>
      <c r="AP5" s="182"/>
      <c r="AQ5" s="20"/>
      <c r="AR5" s="20"/>
      <c r="AS5" s="20"/>
      <c r="AT5" s="20"/>
      <c r="AU5" s="20"/>
      <c r="AV5" s="20"/>
      <c r="AW5" s="20"/>
      <c r="AX5" s="20"/>
      <c r="AY5" s="20"/>
      <c r="AZ5" s="20"/>
      <c r="BA5" s="20"/>
      <c r="BB5" s="20"/>
      <c r="BC5" s="20"/>
      <c r="BD5" s="182"/>
      <c r="BE5" s="182"/>
      <c r="BG5" s="137"/>
    </row>
    <row r="6" spans="1:61" ht="15" customHeight="1">
      <c r="A6" s="512">
        <v>22003</v>
      </c>
      <c r="B6" s="587" t="s">
        <v>639</v>
      </c>
      <c r="C6" s="514" t="s">
        <v>43</v>
      </c>
      <c r="D6" s="196" t="s">
        <v>110</v>
      </c>
      <c r="E6" s="82">
        <v>10</v>
      </c>
      <c r="F6" s="32"/>
      <c r="G6" s="96"/>
      <c r="H6" s="32">
        <v>10</v>
      </c>
      <c r="I6" s="32"/>
      <c r="J6" s="32"/>
      <c r="K6" s="32"/>
      <c r="L6" s="201">
        <v>170.01</v>
      </c>
      <c r="M6" s="235">
        <f t="shared" ref="M6:M12" si="1">SUM(N6:X6)</f>
        <v>0</v>
      </c>
      <c r="N6" s="235"/>
      <c r="O6" s="236"/>
      <c r="P6" s="19"/>
      <c r="Q6" s="19"/>
      <c r="R6" s="19"/>
      <c r="S6" s="19"/>
      <c r="T6" s="19"/>
      <c r="U6" s="242"/>
      <c r="V6" s="242"/>
      <c r="W6" s="242"/>
      <c r="X6" s="242"/>
      <c r="Y6" s="169">
        <v>3.13</v>
      </c>
      <c r="Z6" s="166">
        <f t="shared" ref="Z6:Z52" si="2">M6*Y6</f>
        <v>0</v>
      </c>
      <c r="AA6" s="167">
        <f t="shared" ref="AA6:AA52" si="3">L6*M6</f>
        <v>0</v>
      </c>
      <c r="AB6" s="102"/>
      <c r="AC6" s="102">
        <v>10</v>
      </c>
      <c r="AD6" s="102"/>
      <c r="AE6" s="102"/>
      <c r="AF6" s="102"/>
      <c r="AG6" s="102"/>
      <c r="AH6" s="112"/>
      <c r="AI6" s="112"/>
      <c r="AJ6" s="92">
        <f>$M6*2</f>
        <v>0</v>
      </c>
      <c r="AK6" s="92">
        <f>$M6*8</f>
        <v>0</v>
      </c>
      <c r="AL6" s="112"/>
      <c r="AM6" s="112"/>
      <c r="AN6" s="112"/>
      <c r="AO6" s="112"/>
      <c r="AP6" s="112"/>
      <c r="AQ6" s="102">
        <f t="shared" ref="AQ6:AQ52" si="4">F6*$M6</f>
        <v>0</v>
      </c>
      <c r="AR6" s="102">
        <f t="shared" ref="AR6:AR52" si="5">G6*$M6</f>
        <v>0</v>
      </c>
      <c r="AS6" s="102">
        <f t="shared" ref="AS6:AS52" si="6">H6*$M6</f>
        <v>0</v>
      </c>
      <c r="AT6" s="102">
        <f t="shared" ref="AT6:AT52" si="7">I6*$M6</f>
        <v>0</v>
      </c>
      <c r="AU6" s="102">
        <f t="shared" ref="AU6:AU52" si="8">J6*$M6</f>
        <v>0</v>
      </c>
      <c r="AV6" s="102">
        <f t="shared" ref="AV6:AV52" si="9">K6*$M6</f>
        <v>0</v>
      </c>
      <c r="AW6" s="102"/>
      <c r="AX6" s="102">
        <f>$M6*AB6</f>
        <v>0</v>
      </c>
      <c r="AY6" s="102">
        <f t="shared" ref="AY6:BC18" si="10">$M6*AC6</f>
        <v>0</v>
      </c>
      <c r="AZ6" s="102">
        <f t="shared" si="10"/>
        <v>0</v>
      </c>
      <c r="BA6" s="102">
        <f t="shared" si="10"/>
        <v>0</v>
      </c>
      <c r="BB6" s="102">
        <f t="shared" si="10"/>
        <v>0</v>
      </c>
      <c r="BC6" s="102">
        <f t="shared" si="10"/>
        <v>0</v>
      </c>
      <c r="BD6" s="245">
        <v>31.2</v>
      </c>
      <c r="BE6" s="245">
        <f t="shared" ref="BE6:BE52" si="11">BD6*M6</f>
        <v>0</v>
      </c>
      <c r="BF6">
        <v>21000446</v>
      </c>
      <c r="BG6" s="181"/>
    </row>
    <row r="7" spans="1:61" ht="15" customHeight="1">
      <c r="A7" s="512">
        <v>22004</v>
      </c>
      <c r="B7" s="553" t="s">
        <v>639</v>
      </c>
      <c r="C7" s="514" t="s">
        <v>45</v>
      </c>
      <c r="D7" s="196" t="s">
        <v>110</v>
      </c>
      <c r="E7" s="82">
        <v>10</v>
      </c>
      <c r="F7" s="32"/>
      <c r="G7" s="96"/>
      <c r="H7" s="32">
        <v>10</v>
      </c>
      <c r="I7" s="32"/>
      <c r="J7" s="32"/>
      <c r="K7" s="32"/>
      <c r="L7" s="201">
        <v>140.04</v>
      </c>
      <c r="M7" s="235">
        <f t="shared" si="1"/>
        <v>0</v>
      </c>
      <c r="N7" s="235"/>
      <c r="O7" s="236"/>
      <c r="P7" s="19"/>
      <c r="Q7" s="19"/>
      <c r="R7" s="19"/>
      <c r="S7" s="19"/>
      <c r="T7" s="19"/>
      <c r="U7" s="242"/>
      <c r="V7" s="242"/>
      <c r="W7" s="242"/>
      <c r="X7" s="242"/>
      <c r="Y7" s="169">
        <v>2.44</v>
      </c>
      <c r="Z7" s="166">
        <f t="shared" si="2"/>
        <v>0</v>
      </c>
      <c r="AA7" s="167">
        <f t="shared" si="3"/>
        <v>0</v>
      </c>
      <c r="AB7" s="102"/>
      <c r="AC7" s="102"/>
      <c r="AD7" s="102"/>
      <c r="AE7" s="102">
        <v>10</v>
      </c>
      <c r="AF7" s="102"/>
      <c r="AG7" s="102"/>
      <c r="AH7" s="112"/>
      <c r="AI7" s="92">
        <f>$M7*10</f>
        <v>0</v>
      </c>
      <c r="AJ7" s="112"/>
      <c r="AK7" s="112"/>
      <c r="AL7" s="112"/>
      <c r="AM7" s="112"/>
      <c r="AN7" s="112"/>
      <c r="AO7" s="112"/>
      <c r="AP7" s="112"/>
      <c r="AQ7" s="102">
        <f t="shared" si="4"/>
        <v>0</v>
      </c>
      <c r="AR7" s="102">
        <f t="shared" si="5"/>
        <v>0</v>
      </c>
      <c r="AS7" s="102">
        <f t="shared" si="6"/>
        <v>0</v>
      </c>
      <c r="AT7" s="102">
        <f t="shared" si="7"/>
        <v>0</v>
      </c>
      <c r="AU7" s="102">
        <f t="shared" si="8"/>
        <v>0</v>
      </c>
      <c r="AV7" s="102">
        <f t="shared" si="9"/>
        <v>0</v>
      </c>
      <c r="AW7" s="102"/>
      <c r="AX7" s="102">
        <f t="shared" ref="AX7:BC27" si="12">$M7*AB7</f>
        <v>0</v>
      </c>
      <c r="AY7" s="102">
        <f t="shared" si="10"/>
        <v>0</v>
      </c>
      <c r="AZ7" s="102">
        <f t="shared" si="10"/>
        <v>0</v>
      </c>
      <c r="BA7" s="102">
        <f t="shared" si="10"/>
        <v>0</v>
      </c>
      <c r="BB7" s="102">
        <f t="shared" si="10"/>
        <v>0</v>
      </c>
      <c r="BC7" s="102">
        <f t="shared" si="10"/>
        <v>0</v>
      </c>
      <c r="BD7" s="245">
        <v>25.72</v>
      </c>
      <c r="BE7" s="245">
        <f t="shared" si="11"/>
        <v>0</v>
      </c>
      <c r="BF7">
        <v>21000447</v>
      </c>
      <c r="BG7" s="181"/>
    </row>
    <row r="8" spans="1:61" ht="15" customHeight="1">
      <c r="A8" s="515">
        <v>22005</v>
      </c>
      <c r="B8" s="567" t="s">
        <v>640</v>
      </c>
      <c r="C8" s="514" t="s">
        <v>46</v>
      </c>
      <c r="D8" s="196" t="s">
        <v>110</v>
      </c>
      <c r="E8" s="82">
        <v>20</v>
      </c>
      <c r="F8" s="32"/>
      <c r="G8" s="96">
        <v>20</v>
      </c>
      <c r="H8" s="32"/>
      <c r="I8" s="32"/>
      <c r="J8" s="32"/>
      <c r="K8" s="32"/>
      <c r="L8" s="234">
        <v>126.9</v>
      </c>
      <c r="M8" s="235">
        <f t="shared" si="1"/>
        <v>0</v>
      </c>
      <c r="N8" s="47"/>
      <c r="O8" s="47"/>
      <c r="P8" s="47"/>
      <c r="Q8" s="47"/>
      <c r="R8" s="47"/>
      <c r="S8" s="19"/>
      <c r="T8" s="19"/>
      <c r="U8" s="242"/>
      <c r="V8" s="242"/>
      <c r="W8" s="242"/>
      <c r="X8" s="242"/>
      <c r="Y8" s="169">
        <v>1.86</v>
      </c>
      <c r="Z8" s="166">
        <f t="shared" si="2"/>
        <v>0</v>
      </c>
      <c r="AA8" s="167">
        <f t="shared" si="3"/>
        <v>0</v>
      </c>
      <c r="AB8" s="102"/>
      <c r="AC8" s="102"/>
      <c r="AD8" s="102"/>
      <c r="AE8" s="102"/>
      <c r="AF8" s="102">
        <v>20</v>
      </c>
      <c r="AG8" s="102"/>
      <c r="AH8" s="112"/>
      <c r="AI8" s="92">
        <f>$M8*17</f>
        <v>0</v>
      </c>
      <c r="AJ8" s="92">
        <f>$M8*3</f>
        <v>0</v>
      </c>
      <c r="AK8" s="112"/>
      <c r="AL8" s="112"/>
      <c r="AM8" s="112"/>
      <c r="AN8" s="112"/>
      <c r="AO8" s="112"/>
      <c r="AP8" s="112"/>
      <c r="AQ8" s="102">
        <f t="shared" si="4"/>
        <v>0</v>
      </c>
      <c r="AR8" s="102">
        <f t="shared" si="5"/>
        <v>0</v>
      </c>
      <c r="AS8" s="102">
        <f t="shared" si="6"/>
        <v>0</v>
      </c>
      <c r="AT8" s="102">
        <f t="shared" si="7"/>
        <v>0</v>
      </c>
      <c r="AU8" s="102">
        <f t="shared" si="8"/>
        <v>0</v>
      </c>
      <c r="AV8" s="102">
        <f t="shared" si="9"/>
        <v>0</v>
      </c>
      <c r="AW8" s="102"/>
      <c r="AX8" s="102">
        <f t="shared" si="12"/>
        <v>0</v>
      </c>
      <c r="AY8" s="102">
        <f t="shared" si="10"/>
        <v>0</v>
      </c>
      <c r="AZ8" s="102">
        <f t="shared" si="10"/>
        <v>0</v>
      </c>
      <c r="BA8" s="102">
        <f t="shared" si="10"/>
        <v>0</v>
      </c>
      <c r="BB8" s="102">
        <f t="shared" si="10"/>
        <v>0</v>
      </c>
      <c r="BC8" s="102">
        <f t="shared" si="10"/>
        <v>0</v>
      </c>
      <c r="BD8" s="245">
        <v>27.85</v>
      </c>
      <c r="BE8" s="245">
        <f t="shared" si="11"/>
        <v>0</v>
      </c>
      <c r="BF8">
        <v>21000448</v>
      </c>
      <c r="BG8" s="248"/>
    </row>
    <row r="9" spans="1:61" ht="15" customHeight="1">
      <c r="A9" s="516">
        <v>22006</v>
      </c>
      <c r="B9" s="587" t="s">
        <v>639</v>
      </c>
      <c r="C9" s="514" t="s">
        <v>46</v>
      </c>
      <c r="D9" s="196" t="s">
        <v>110</v>
      </c>
      <c r="E9" s="82">
        <v>10</v>
      </c>
      <c r="F9" s="32"/>
      <c r="G9" s="96"/>
      <c r="H9" s="96">
        <v>10</v>
      </c>
      <c r="I9" s="96"/>
      <c r="J9" s="96"/>
      <c r="K9" s="96"/>
      <c r="L9" s="201">
        <v>114.42</v>
      </c>
      <c r="M9" s="235">
        <f t="shared" si="1"/>
        <v>0</v>
      </c>
      <c r="N9" s="47"/>
      <c r="O9" s="47"/>
      <c r="P9" s="47"/>
      <c r="Q9" s="47"/>
      <c r="R9" s="47"/>
      <c r="S9" s="19"/>
      <c r="T9" s="19"/>
      <c r="U9" s="242"/>
      <c r="V9" s="242"/>
      <c r="W9" s="242"/>
      <c r="X9" s="242"/>
      <c r="Y9" s="170">
        <v>1.86</v>
      </c>
      <c r="Z9" s="166">
        <f t="shared" si="2"/>
        <v>0</v>
      </c>
      <c r="AA9" s="167">
        <f t="shared" si="3"/>
        <v>0</v>
      </c>
      <c r="AB9" s="102"/>
      <c r="AC9" s="102"/>
      <c r="AD9" s="102"/>
      <c r="AE9" s="102"/>
      <c r="AF9" s="102">
        <v>10</v>
      </c>
      <c r="AG9" s="102"/>
      <c r="AH9" s="112"/>
      <c r="AI9" s="92">
        <f>$M9*9</f>
        <v>0</v>
      </c>
      <c r="AJ9" s="92">
        <f>$M9*1</f>
        <v>0</v>
      </c>
      <c r="AK9" s="112"/>
      <c r="AL9" s="112"/>
      <c r="AM9" s="112"/>
      <c r="AN9" s="112"/>
      <c r="AO9" s="112"/>
      <c r="AP9" s="112"/>
      <c r="AQ9" s="102">
        <f t="shared" si="4"/>
        <v>0</v>
      </c>
      <c r="AR9" s="102">
        <f t="shared" si="5"/>
        <v>0</v>
      </c>
      <c r="AS9" s="102">
        <f t="shared" si="6"/>
        <v>0</v>
      </c>
      <c r="AT9" s="102">
        <f t="shared" si="7"/>
        <v>0</v>
      </c>
      <c r="AU9" s="102">
        <f t="shared" si="8"/>
        <v>0</v>
      </c>
      <c r="AV9" s="102">
        <f t="shared" si="9"/>
        <v>0</v>
      </c>
      <c r="AW9" s="102"/>
      <c r="AX9" s="102">
        <f t="shared" si="12"/>
        <v>0</v>
      </c>
      <c r="AY9" s="102">
        <f t="shared" si="10"/>
        <v>0</v>
      </c>
      <c r="AZ9" s="102">
        <f t="shared" si="10"/>
        <v>0</v>
      </c>
      <c r="BA9" s="102">
        <f t="shared" si="10"/>
        <v>0</v>
      </c>
      <c r="BB9" s="102">
        <f t="shared" si="10"/>
        <v>0</v>
      </c>
      <c r="BC9" s="102">
        <f t="shared" si="10"/>
        <v>0</v>
      </c>
      <c r="BD9" s="245">
        <v>21.01</v>
      </c>
      <c r="BE9" s="245">
        <f t="shared" si="11"/>
        <v>0</v>
      </c>
      <c r="BF9">
        <v>21000449</v>
      </c>
      <c r="BG9" s="248"/>
    </row>
    <row r="10" spans="1:61" ht="15" customHeight="1">
      <c r="A10" s="516">
        <v>22007</v>
      </c>
      <c r="B10" s="587" t="s">
        <v>641</v>
      </c>
      <c r="C10" s="514" t="s">
        <v>46</v>
      </c>
      <c r="D10" s="196" t="s">
        <v>110</v>
      </c>
      <c r="E10" s="82">
        <v>6</v>
      </c>
      <c r="F10" s="32"/>
      <c r="G10" s="96"/>
      <c r="H10" s="96"/>
      <c r="I10" s="96">
        <v>6</v>
      </c>
      <c r="J10" s="96"/>
      <c r="K10" s="96"/>
      <c r="L10" s="201">
        <v>159.44999999999999</v>
      </c>
      <c r="M10" s="235">
        <f t="shared" si="1"/>
        <v>0</v>
      </c>
      <c r="N10" s="47"/>
      <c r="O10" s="47"/>
      <c r="P10" s="47"/>
      <c r="Q10" s="47"/>
      <c r="R10" s="47"/>
      <c r="S10" s="19"/>
      <c r="T10" s="19"/>
      <c r="U10" s="242"/>
      <c r="V10" s="242"/>
      <c r="W10" s="242"/>
      <c r="X10" s="242"/>
      <c r="Y10" s="170">
        <v>3.32</v>
      </c>
      <c r="Z10" s="166">
        <f t="shared" si="2"/>
        <v>0</v>
      </c>
      <c r="AA10" s="167">
        <f t="shared" si="3"/>
        <v>0</v>
      </c>
      <c r="AB10" s="102"/>
      <c r="AC10" s="102"/>
      <c r="AD10" s="102"/>
      <c r="AE10" s="102"/>
      <c r="AF10" s="102">
        <v>6</v>
      </c>
      <c r="AG10" s="102"/>
      <c r="AH10" s="112"/>
      <c r="AI10" s="92">
        <f>$M10*6</f>
        <v>0</v>
      </c>
      <c r="AJ10" s="112"/>
      <c r="AK10" s="112"/>
      <c r="AL10" s="112"/>
      <c r="AM10" s="112"/>
      <c r="AN10" s="112"/>
      <c r="AO10" s="112"/>
      <c r="AP10" s="112"/>
      <c r="AQ10" s="102">
        <f t="shared" si="4"/>
        <v>0</v>
      </c>
      <c r="AR10" s="102">
        <f t="shared" si="5"/>
        <v>0</v>
      </c>
      <c r="AS10" s="102">
        <f t="shared" si="6"/>
        <v>0</v>
      </c>
      <c r="AT10" s="102">
        <f t="shared" si="7"/>
        <v>0</v>
      </c>
      <c r="AU10" s="102">
        <f t="shared" si="8"/>
        <v>0</v>
      </c>
      <c r="AV10" s="102">
        <f t="shared" si="9"/>
        <v>0</v>
      </c>
      <c r="AW10" s="102"/>
      <c r="AX10" s="102">
        <f t="shared" si="12"/>
        <v>0</v>
      </c>
      <c r="AY10" s="102">
        <f t="shared" si="10"/>
        <v>0</v>
      </c>
      <c r="AZ10" s="102">
        <f t="shared" si="10"/>
        <v>0</v>
      </c>
      <c r="BA10" s="102">
        <f t="shared" si="10"/>
        <v>0</v>
      </c>
      <c r="BB10" s="102">
        <f t="shared" si="10"/>
        <v>0</v>
      </c>
      <c r="BC10" s="102">
        <f t="shared" si="10"/>
        <v>0</v>
      </c>
      <c r="BD10" s="245">
        <v>28.81</v>
      </c>
      <c r="BE10" s="245">
        <f t="shared" si="11"/>
        <v>0</v>
      </c>
      <c r="BF10">
        <v>21000450</v>
      </c>
      <c r="BG10" s="248"/>
    </row>
    <row r="11" spans="1:61" ht="15" customHeight="1">
      <c r="A11" s="516">
        <v>22008</v>
      </c>
      <c r="B11" s="587" t="s">
        <v>639</v>
      </c>
      <c r="C11" s="94" t="s">
        <v>44</v>
      </c>
      <c r="D11" s="196" t="s">
        <v>110</v>
      </c>
      <c r="E11" s="82">
        <v>10</v>
      </c>
      <c r="F11" s="32"/>
      <c r="G11" s="96"/>
      <c r="H11" s="96">
        <v>10</v>
      </c>
      <c r="I11" s="96"/>
      <c r="J11" s="96"/>
      <c r="K11" s="96"/>
      <c r="L11" s="201">
        <v>141</v>
      </c>
      <c r="M11" s="235">
        <f t="shared" si="1"/>
        <v>0</v>
      </c>
      <c r="N11" s="47"/>
      <c r="O11" s="47"/>
      <c r="P11" s="47"/>
      <c r="Q11" s="47"/>
      <c r="R11" s="47"/>
      <c r="S11" s="19"/>
      <c r="T11" s="19"/>
      <c r="U11" s="242"/>
      <c r="V11" s="242"/>
      <c r="W11" s="242"/>
      <c r="X11" s="242"/>
      <c r="Y11" s="170">
        <v>2.46</v>
      </c>
      <c r="Z11" s="166">
        <f t="shared" si="2"/>
        <v>0</v>
      </c>
      <c r="AA11" s="167">
        <f t="shared" si="3"/>
        <v>0</v>
      </c>
      <c r="AB11" s="102"/>
      <c r="AC11" s="102"/>
      <c r="AD11" s="102">
        <v>10</v>
      </c>
      <c r="AE11" s="102"/>
      <c r="AF11" s="102"/>
      <c r="AG11" s="102"/>
      <c r="AH11" s="112"/>
      <c r="AI11" s="92">
        <f>$M11*2</f>
        <v>0</v>
      </c>
      <c r="AJ11" s="92">
        <f>$M11*7</f>
        <v>0</v>
      </c>
      <c r="AK11" s="92">
        <f>$M11*1</f>
        <v>0</v>
      </c>
      <c r="AL11" s="112"/>
      <c r="AM11" s="112"/>
      <c r="AN11" s="112"/>
      <c r="AO11" s="112"/>
      <c r="AP11" s="112"/>
      <c r="AQ11" s="102">
        <f t="shared" si="4"/>
        <v>0</v>
      </c>
      <c r="AR11" s="102">
        <f t="shared" si="5"/>
        <v>0</v>
      </c>
      <c r="AS11" s="102">
        <f t="shared" si="6"/>
        <v>0</v>
      </c>
      <c r="AT11" s="102">
        <f t="shared" si="7"/>
        <v>0</v>
      </c>
      <c r="AU11" s="102">
        <f t="shared" si="8"/>
        <v>0</v>
      </c>
      <c r="AV11" s="102">
        <f t="shared" si="9"/>
        <v>0</v>
      </c>
      <c r="AW11" s="102"/>
      <c r="AX11" s="102">
        <f t="shared" si="12"/>
        <v>0</v>
      </c>
      <c r="AY11" s="102">
        <f t="shared" si="10"/>
        <v>0</v>
      </c>
      <c r="AZ11" s="102">
        <f t="shared" si="10"/>
        <v>0</v>
      </c>
      <c r="BA11" s="102">
        <f t="shared" si="10"/>
        <v>0</v>
      </c>
      <c r="BB11" s="102">
        <f t="shared" si="10"/>
        <v>0</v>
      </c>
      <c r="BC11" s="102">
        <f t="shared" si="10"/>
        <v>0</v>
      </c>
      <c r="BD11" s="245">
        <v>25.85</v>
      </c>
      <c r="BE11" s="245">
        <f t="shared" si="11"/>
        <v>0</v>
      </c>
      <c r="BF11">
        <v>21000451</v>
      </c>
      <c r="BG11" s="248"/>
    </row>
    <row r="12" spans="1:61" ht="15" customHeight="1">
      <c r="A12" s="516">
        <v>22009</v>
      </c>
      <c r="B12" s="587" t="s">
        <v>641</v>
      </c>
      <c r="C12" s="94" t="s">
        <v>44</v>
      </c>
      <c r="D12" s="225" t="s">
        <v>110</v>
      </c>
      <c r="E12" s="82">
        <v>5</v>
      </c>
      <c r="F12" s="96"/>
      <c r="G12" s="96"/>
      <c r="H12" s="96"/>
      <c r="I12" s="96">
        <v>5</v>
      </c>
      <c r="J12" s="96"/>
      <c r="K12" s="96"/>
      <c r="L12" s="201">
        <v>187.59</v>
      </c>
      <c r="M12" s="235">
        <f t="shared" si="1"/>
        <v>0</v>
      </c>
      <c r="N12" s="47"/>
      <c r="O12" s="47"/>
      <c r="P12" s="47"/>
      <c r="Q12" s="47"/>
      <c r="R12" s="47"/>
      <c r="S12" s="26"/>
      <c r="T12" s="26"/>
      <c r="U12" s="243"/>
      <c r="V12" s="243"/>
      <c r="W12" s="243"/>
      <c r="X12" s="243"/>
      <c r="Y12" s="170">
        <v>4.03</v>
      </c>
      <c r="Z12" s="166">
        <f t="shared" si="2"/>
        <v>0</v>
      </c>
      <c r="AA12" s="167">
        <f t="shared" si="3"/>
        <v>0</v>
      </c>
      <c r="AB12" s="102"/>
      <c r="AC12" s="102"/>
      <c r="AD12" s="102">
        <v>5</v>
      </c>
      <c r="AE12" s="102"/>
      <c r="AF12" s="102"/>
      <c r="AG12" s="102"/>
      <c r="AH12" s="112"/>
      <c r="AI12" s="92">
        <f>$M12*1</f>
        <v>0</v>
      </c>
      <c r="AJ12" s="112"/>
      <c r="AK12" s="92">
        <f>$M12*4</f>
        <v>0</v>
      </c>
      <c r="AL12" s="112"/>
      <c r="AM12" s="112"/>
      <c r="AN12" s="112"/>
      <c r="AO12" s="112"/>
      <c r="AP12" s="112"/>
      <c r="AQ12" s="102">
        <f t="shared" si="4"/>
        <v>0</v>
      </c>
      <c r="AR12" s="102">
        <f t="shared" si="5"/>
        <v>0</v>
      </c>
      <c r="AS12" s="102">
        <f t="shared" si="6"/>
        <v>0</v>
      </c>
      <c r="AT12" s="102">
        <f t="shared" si="7"/>
        <v>0</v>
      </c>
      <c r="AU12" s="102">
        <f t="shared" si="8"/>
        <v>0</v>
      </c>
      <c r="AV12" s="102">
        <f t="shared" si="9"/>
        <v>0</v>
      </c>
      <c r="AW12" s="102"/>
      <c r="AX12" s="102">
        <f t="shared" si="12"/>
        <v>0</v>
      </c>
      <c r="AY12" s="102">
        <f t="shared" si="10"/>
        <v>0</v>
      </c>
      <c r="AZ12" s="102">
        <f t="shared" si="10"/>
        <v>0</v>
      </c>
      <c r="BA12" s="102">
        <f t="shared" si="10"/>
        <v>0</v>
      </c>
      <c r="BB12" s="102">
        <f t="shared" si="10"/>
        <v>0</v>
      </c>
      <c r="BC12" s="102">
        <f t="shared" si="10"/>
        <v>0</v>
      </c>
      <c r="BD12" s="245">
        <v>33.840000000000003</v>
      </c>
      <c r="BE12" s="245">
        <f t="shared" si="11"/>
        <v>0</v>
      </c>
      <c r="BF12">
        <v>21000452</v>
      </c>
      <c r="BG12" s="180"/>
    </row>
    <row r="13" spans="1:61" ht="15" customHeight="1">
      <c r="A13" s="104"/>
      <c r="B13" s="97" t="s">
        <v>642</v>
      </c>
      <c r="C13" s="97"/>
      <c r="D13" s="226"/>
      <c r="E13" s="99"/>
      <c r="F13" s="99"/>
      <c r="G13" s="99"/>
      <c r="H13" s="99"/>
      <c r="I13" s="99"/>
      <c r="J13" s="99"/>
      <c r="K13" s="99"/>
      <c r="L13" s="237"/>
      <c r="M13" s="237"/>
      <c r="N13" s="238"/>
      <c r="O13" s="238"/>
      <c r="P13" s="130"/>
      <c r="Q13" s="130"/>
      <c r="R13" s="130"/>
      <c r="S13" s="130"/>
      <c r="T13" s="130"/>
      <c r="U13" s="241"/>
      <c r="V13" s="241"/>
      <c r="W13" s="241"/>
      <c r="X13" s="241"/>
      <c r="Y13" s="168"/>
      <c r="Z13" s="166">
        <f t="shared" si="2"/>
        <v>0</v>
      </c>
      <c r="AA13" s="167">
        <f t="shared" si="3"/>
        <v>0</v>
      </c>
      <c r="AB13" s="20"/>
      <c r="AC13" s="20"/>
      <c r="AD13" s="20"/>
      <c r="AE13" s="20"/>
      <c r="AF13" s="20"/>
      <c r="AG13" s="20"/>
      <c r="AH13" s="182"/>
      <c r="AI13" s="182"/>
      <c r="AJ13" s="182"/>
      <c r="AK13" s="182"/>
      <c r="AL13" s="182"/>
      <c r="AM13" s="182"/>
      <c r="AN13" s="182"/>
      <c r="AO13" s="182"/>
      <c r="AP13" s="182"/>
      <c r="AQ13" s="102">
        <f t="shared" si="4"/>
        <v>0</v>
      </c>
      <c r="AR13" s="102">
        <f t="shared" si="5"/>
        <v>0</v>
      </c>
      <c r="AS13" s="102">
        <f t="shared" si="6"/>
        <v>0</v>
      </c>
      <c r="AT13" s="102">
        <f t="shared" si="7"/>
        <v>0</v>
      </c>
      <c r="AU13" s="102">
        <f t="shared" si="8"/>
        <v>0</v>
      </c>
      <c r="AV13" s="102">
        <f t="shared" si="9"/>
        <v>0</v>
      </c>
      <c r="AW13" s="102"/>
      <c r="AX13" s="102">
        <f t="shared" si="12"/>
        <v>0</v>
      </c>
      <c r="AY13" s="102">
        <f t="shared" si="10"/>
        <v>0</v>
      </c>
      <c r="AZ13" s="102">
        <f t="shared" si="10"/>
        <v>0</v>
      </c>
      <c r="BA13" s="102">
        <f t="shared" si="10"/>
        <v>0</v>
      </c>
      <c r="BB13" s="102">
        <f t="shared" si="10"/>
        <v>0</v>
      </c>
      <c r="BC13" s="102">
        <f t="shared" si="10"/>
        <v>0</v>
      </c>
      <c r="BD13" s="245"/>
      <c r="BE13" s="245">
        <f t="shared" si="11"/>
        <v>0</v>
      </c>
      <c r="BG13" s="137"/>
    </row>
    <row r="14" spans="1:61" ht="15" customHeight="1">
      <c r="A14" s="516">
        <v>22019</v>
      </c>
      <c r="B14" s="553" t="s">
        <v>643</v>
      </c>
      <c r="C14" s="94" t="s">
        <v>302</v>
      </c>
      <c r="D14" s="225" t="s">
        <v>110</v>
      </c>
      <c r="E14" s="82">
        <v>10</v>
      </c>
      <c r="F14" s="96"/>
      <c r="G14" s="96">
        <v>10</v>
      </c>
      <c r="H14" s="96"/>
      <c r="I14" s="96"/>
      <c r="J14" s="96"/>
      <c r="K14" s="96"/>
      <c r="L14" s="201">
        <v>67.14</v>
      </c>
      <c r="M14" s="235">
        <f>SUM(N14:X14)</f>
        <v>0</v>
      </c>
      <c r="N14" s="235"/>
      <c r="O14" s="239"/>
      <c r="P14" s="26"/>
      <c r="Q14" s="26"/>
      <c r="R14" s="26"/>
      <c r="S14" s="26"/>
      <c r="T14" s="26"/>
      <c r="U14" s="243"/>
      <c r="V14" s="243"/>
      <c r="W14" s="243"/>
      <c r="X14" s="243"/>
      <c r="Y14" s="244">
        <v>0.78</v>
      </c>
      <c r="Z14" s="166">
        <f t="shared" si="2"/>
        <v>0</v>
      </c>
      <c r="AA14" s="167">
        <f t="shared" si="3"/>
        <v>0</v>
      </c>
      <c r="AB14" s="102"/>
      <c r="AC14" s="92">
        <v>3</v>
      </c>
      <c r="AD14" s="92"/>
      <c r="AE14" s="92">
        <v>4</v>
      </c>
      <c r="AF14" s="92">
        <v>3</v>
      </c>
      <c r="AG14" s="92"/>
      <c r="AH14" s="112"/>
      <c r="AI14" s="92">
        <f>$M14*10</f>
        <v>0</v>
      </c>
      <c r="AJ14" s="112"/>
      <c r="AK14" s="112"/>
      <c r="AL14" s="112"/>
      <c r="AM14" s="112"/>
      <c r="AN14" s="112"/>
      <c r="AO14" s="112"/>
      <c r="AP14" s="112"/>
      <c r="AQ14" s="102">
        <f t="shared" si="4"/>
        <v>0</v>
      </c>
      <c r="AR14" s="102">
        <f t="shared" si="5"/>
        <v>0</v>
      </c>
      <c r="AS14" s="102">
        <f t="shared" si="6"/>
        <v>0</v>
      </c>
      <c r="AT14" s="102">
        <f t="shared" si="7"/>
        <v>0</v>
      </c>
      <c r="AU14" s="102">
        <f t="shared" si="8"/>
        <v>0</v>
      </c>
      <c r="AV14" s="102">
        <f t="shared" si="9"/>
        <v>0</v>
      </c>
      <c r="AW14" s="102"/>
      <c r="AX14" s="102">
        <f t="shared" si="12"/>
        <v>0</v>
      </c>
      <c r="AY14" s="102">
        <f t="shared" si="10"/>
        <v>0</v>
      </c>
      <c r="AZ14" s="102">
        <f t="shared" si="10"/>
        <v>0</v>
      </c>
      <c r="BA14" s="102">
        <f t="shared" si="10"/>
        <v>0</v>
      </c>
      <c r="BB14" s="102">
        <f t="shared" si="10"/>
        <v>0</v>
      </c>
      <c r="BC14" s="102">
        <f t="shared" si="10"/>
        <v>0</v>
      </c>
      <c r="BD14" s="245">
        <v>12.39</v>
      </c>
      <c r="BE14" s="245">
        <f t="shared" si="11"/>
        <v>0</v>
      </c>
      <c r="BF14">
        <v>21000453</v>
      </c>
      <c r="BG14" s="180"/>
    </row>
    <row r="15" spans="1:61" ht="15" customHeight="1">
      <c r="A15" s="516">
        <v>22020</v>
      </c>
      <c r="B15" s="553" t="s">
        <v>644</v>
      </c>
      <c r="C15" s="94" t="s">
        <v>302</v>
      </c>
      <c r="D15" s="225" t="s">
        <v>110</v>
      </c>
      <c r="E15" s="82">
        <v>10</v>
      </c>
      <c r="F15" s="96"/>
      <c r="G15" s="96"/>
      <c r="H15" s="96">
        <v>10</v>
      </c>
      <c r="I15" s="96"/>
      <c r="J15" s="96"/>
      <c r="K15" s="96"/>
      <c r="L15" s="201">
        <v>79.56</v>
      </c>
      <c r="M15" s="235">
        <f>SUM(N15:X15)</f>
        <v>0</v>
      </c>
      <c r="N15" s="235"/>
      <c r="O15" s="239"/>
      <c r="P15" s="26"/>
      <c r="Q15" s="26"/>
      <c r="R15" s="26"/>
      <c r="S15" s="26"/>
      <c r="T15" s="26"/>
      <c r="U15" s="243"/>
      <c r="V15" s="243"/>
      <c r="W15" s="243"/>
      <c r="X15" s="243"/>
      <c r="Y15" s="244">
        <v>1.6</v>
      </c>
      <c r="Z15" s="166">
        <f t="shared" si="2"/>
        <v>0</v>
      </c>
      <c r="AA15" s="167">
        <f t="shared" si="3"/>
        <v>0</v>
      </c>
      <c r="AB15" s="102"/>
      <c r="AC15" s="102"/>
      <c r="AD15" s="102"/>
      <c r="AE15" s="102">
        <v>4</v>
      </c>
      <c r="AF15" s="102">
        <v>6</v>
      </c>
      <c r="AG15" s="92"/>
      <c r="AH15" s="112"/>
      <c r="AI15" s="92">
        <f>$M15*10</f>
        <v>0</v>
      </c>
      <c r="AJ15" s="112"/>
      <c r="AK15" s="112"/>
      <c r="AL15" s="112"/>
      <c r="AM15" s="112"/>
      <c r="AN15" s="112"/>
      <c r="AO15" s="112"/>
      <c r="AP15" s="112"/>
      <c r="AQ15" s="102">
        <f t="shared" si="4"/>
        <v>0</v>
      </c>
      <c r="AR15" s="102">
        <f t="shared" si="5"/>
        <v>0</v>
      </c>
      <c r="AS15" s="102">
        <f t="shared" si="6"/>
        <v>0</v>
      </c>
      <c r="AT15" s="102">
        <f t="shared" si="7"/>
        <v>0</v>
      </c>
      <c r="AU15" s="102">
        <f t="shared" si="8"/>
        <v>0</v>
      </c>
      <c r="AV15" s="102">
        <f t="shared" si="9"/>
        <v>0</v>
      </c>
      <c r="AW15" s="102"/>
      <c r="AX15" s="102">
        <f t="shared" si="12"/>
        <v>0</v>
      </c>
      <c r="AY15" s="102">
        <f t="shared" si="10"/>
        <v>0</v>
      </c>
      <c r="AZ15" s="102">
        <f t="shared" si="10"/>
        <v>0</v>
      </c>
      <c r="BA15" s="102">
        <f t="shared" si="10"/>
        <v>0</v>
      </c>
      <c r="BB15" s="102">
        <f t="shared" si="10"/>
        <v>0</v>
      </c>
      <c r="BC15" s="102">
        <f t="shared" si="10"/>
        <v>0</v>
      </c>
      <c r="BD15" s="245">
        <v>14.63</v>
      </c>
      <c r="BE15" s="245">
        <f t="shared" si="11"/>
        <v>0</v>
      </c>
      <c r="BF15">
        <v>21000454</v>
      </c>
      <c r="BG15" s="180"/>
    </row>
    <row r="16" spans="1:61" ht="15" customHeight="1">
      <c r="A16" s="516">
        <v>22021</v>
      </c>
      <c r="B16" s="553" t="s">
        <v>645</v>
      </c>
      <c r="C16" s="94" t="s">
        <v>302</v>
      </c>
      <c r="D16" s="225" t="s">
        <v>110</v>
      </c>
      <c r="E16" s="82">
        <v>7</v>
      </c>
      <c r="F16" s="96"/>
      <c r="G16" s="96"/>
      <c r="H16" s="96"/>
      <c r="I16" s="96">
        <v>7</v>
      </c>
      <c r="J16" s="96"/>
      <c r="K16" s="96"/>
      <c r="L16" s="201">
        <v>150.36000000000001</v>
      </c>
      <c r="M16" s="235">
        <f>SUM(N16:X16)</f>
        <v>0</v>
      </c>
      <c r="N16" s="235"/>
      <c r="O16" s="239"/>
      <c r="P16" s="26"/>
      <c r="Q16" s="26"/>
      <c r="R16" s="26"/>
      <c r="S16" s="26"/>
      <c r="T16" s="26"/>
      <c r="U16" s="243"/>
      <c r="V16" s="243"/>
      <c r="W16" s="243"/>
      <c r="X16" s="243"/>
      <c r="Y16" s="244">
        <v>3.04</v>
      </c>
      <c r="Z16" s="166">
        <f t="shared" si="2"/>
        <v>0</v>
      </c>
      <c r="AA16" s="167">
        <f t="shared" si="3"/>
        <v>0</v>
      </c>
      <c r="AB16" s="102"/>
      <c r="AC16" s="102"/>
      <c r="AD16" s="102"/>
      <c r="AE16" s="102">
        <v>2</v>
      </c>
      <c r="AF16" s="102">
        <v>4</v>
      </c>
      <c r="AG16" s="92">
        <v>1</v>
      </c>
      <c r="AH16" s="112"/>
      <c r="AI16" s="92">
        <f>$M16*3</f>
        <v>0</v>
      </c>
      <c r="AJ16" s="92">
        <f>$M16*1</f>
        <v>0</v>
      </c>
      <c r="AK16" s="92">
        <f>$M16*3</f>
        <v>0</v>
      </c>
      <c r="AL16" s="112"/>
      <c r="AM16" s="112"/>
      <c r="AN16" s="112"/>
      <c r="AO16" s="112"/>
      <c r="AP16" s="112"/>
      <c r="AQ16" s="102">
        <f t="shared" si="4"/>
        <v>0</v>
      </c>
      <c r="AR16" s="102">
        <f t="shared" si="5"/>
        <v>0</v>
      </c>
      <c r="AS16" s="102">
        <f t="shared" si="6"/>
        <v>0</v>
      </c>
      <c r="AT16" s="102">
        <f t="shared" si="7"/>
        <v>0</v>
      </c>
      <c r="AU16" s="102">
        <f t="shared" si="8"/>
        <v>0</v>
      </c>
      <c r="AV16" s="102">
        <f t="shared" si="9"/>
        <v>0</v>
      </c>
      <c r="AW16" s="102"/>
      <c r="AX16" s="102">
        <f t="shared" si="12"/>
        <v>0</v>
      </c>
      <c r="AY16" s="102">
        <f t="shared" si="10"/>
        <v>0</v>
      </c>
      <c r="AZ16" s="102">
        <f t="shared" si="10"/>
        <v>0</v>
      </c>
      <c r="BA16" s="102">
        <f t="shared" si="10"/>
        <v>0</v>
      </c>
      <c r="BB16" s="102">
        <f t="shared" si="10"/>
        <v>0</v>
      </c>
      <c r="BC16" s="102">
        <f t="shared" si="10"/>
        <v>0</v>
      </c>
      <c r="BD16" s="245">
        <v>27.26</v>
      </c>
      <c r="BE16" s="245">
        <f t="shared" si="11"/>
        <v>0</v>
      </c>
      <c r="BF16">
        <v>21000455</v>
      </c>
      <c r="BG16" s="180"/>
    </row>
    <row r="17" spans="1:64" ht="15" customHeight="1">
      <c r="A17" s="516">
        <v>22022</v>
      </c>
      <c r="B17" s="553" t="s">
        <v>646</v>
      </c>
      <c r="C17" s="94" t="s">
        <v>47</v>
      </c>
      <c r="D17" s="225" t="s">
        <v>110</v>
      </c>
      <c r="E17" s="82">
        <v>5</v>
      </c>
      <c r="F17" s="96"/>
      <c r="G17" s="96"/>
      <c r="H17" s="96"/>
      <c r="I17" s="58"/>
      <c r="J17" s="96">
        <v>5</v>
      </c>
      <c r="K17" s="96"/>
      <c r="L17" s="201">
        <v>191.94</v>
      </c>
      <c r="M17" s="235">
        <f>SUM(N17:X17)</f>
        <v>0</v>
      </c>
      <c r="N17" s="235"/>
      <c r="O17" s="239"/>
      <c r="P17" s="26"/>
      <c r="Q17" s="26"/>
      <c r="R17" s="26"/>
      <c r="S17" s="26"/>
      <c r="T17" s="26"/>
      <c r="U17" s="243"/>
      <c r="V17" s="243"/>
      <c r="W17" s="243"/>
      <c r="X17" s="243"/>
      <c r="Y17" s="244">
        <v>4.16</v>
      </c>
      <c r="Z17" s="166">
        <f t="shared" si="2"/>
        <v>0</v>
      </c>
      <c r="AA17" s="167">
        <f t="shared" si="3"/>
        <v>0</v>
      </c>
      <c r="AB17" s="102"/>
      <c r="AC17" s="102"/>
      <c r="AD17" s="102"/>
      <c r="AE17" s="102"/>
      <c r="AF17" s="102"/>
      <c r="AG17" s="92">
        <v>5</v>
      </c>
      <c r="AH17" s="112"/>
      <c r="AI17" s="112"/>
      <c r="AJ17" s="112"/>
      <c r="AK17" s="112"/>
      <c r="AL17" s="92">
        <f>$M17*5</f>
        <v>0</v>
      </c>
      <c r="AM17" s="112"/>
      <c r="AN17" s="112"/>
      <c r="AO17" s="112"/>
      <c r="AP17" s="112"/>
      <c r="AQ17" s="102">
        <f t="shared" si="4"/>
        <v>0</v>
      </c>
      <c r="AR17" s="102">
        <f t="shared" si="5"/>
        <v>0</v>
      </c>
      <c r="AS17" s="102">
        <f t="shared" si="6"/>
        <v>0</v>
      </c>
      <c r="AT17" s="102">
        <f t="shared" si="7"/>
        <v>0</v>
      </c>
      <c r="AU17" s="102">
        <f t="shared" si="8"/>
        <v>0</v>
      </c>
      <c r="AV17" s="102">
        <f t="shared" si="9"/>
        <v>0</v>
      </c>
      <c r="AW17" s="102"/>
      <c r="AX17" s="102">
        <f t="shared" si="12"/>
        <v>0</v>
      </c>
      <c r="AY17" s="102">
        <f t="shared" si="10"/>
        <v>0</v>
      </c>
      <c r="AZ17" s="102">
        <f t="shared" si="10"/>
        <v>0</v>
      </c>
      <c r="BA17" s="102">
        <f t="shared" si="10"/>
        <v>0</v>
      </c>
      <c r="BB17" s="102">
        <f t="shared" si="10"/>
        <v>0</v>
      </c>
      <c r="BC17" s="102">
        <f t="shared" si="10"/>
        <v>0</v>
      </c>
      <c r="BD17" s="245">
        <v>34.64</v>
      </c>
      <c r="BE17" s="245">
        <f t="shared" si="11"/>
        <v>0</v>
      </c>
      <c r="BF17">
        <v>21000456</v>
      </c>
      <c r="BG17" s="180"/>
    </row>
    <row r="18" spans="1:64" ht="15" customHeight="1">
      <c r="A18" s="224">
        <v>22023</v>
      </c>
      <c r="B18" s="100" t="s">
        <v>647</v>
      </c>
      <c r="C18" s="94" t="s">
        <v>47</v>
      </c>
      <c r="D18" s="225" t="s">
        <v>110</v>
      </c>
      <c r="E18" s="82">
        <v>2</v>
      </c>
      <c r="F18" s="96"/>
      <c r="G18" s="96"/>
      <c r="H18" s="96"/>
      <c r="I18" s="96"/>
      <c r="J18" s="96">
        <v>2</v>
      </c>
      <c r="K18" s="96"/>
      <c r="L18" s="234">
        <v>110.7</v>
      </c>
      <c r="M18" s="235">
        <f>SUM(N18:X18)</f>
        <v>0</v>
      </c>
      <c r="N18" s="235"/>
      <c r="O18" s="239"/>
      <c r="P18" s="26"/>
      <c r="Q18" s="26"/>
      <c r="R18" s="26"/>
      <c r="S18" s="26"/>
      <c r="T18" s="26"/>
      <c r="U18" s="243"/>
      <c r="V18" s="243"/>
      <c r="W18" s="243"/>
      <c r="X18" s="243"/>
      <c r="Y18" s="244">
        <v>1.75</v>
      </c>
      <c r="Z18" s="166">
        <f t="shared" si="2"/>
        <v>0</v>
      </c>
      <c r="AA18" s="167">
        <f t="shared" si="3"/>
        <v>0</v>
      </c>
      <c r="AB18" s="102"/>
      <c r="AC18" s="102"/>
      <c r="AD18" s="102"/>
      <c r="AE18" s="102"/>
      <c r="AF18" s="102"/>
      <c r="AG18" s="92">
        <v>2</v>
      </c>
      <c r="AH18" s="112"/>
      <c r="AI18" s="112"/>
      <c r="AJ18" s="112"/>
      <c r="AK18" s="112"/>
      <c r="AL18" s="112"/>
      <c r="AM18" s="112"/>
      <c r="AN18" s="92">
        <f>$M18*2</f>
        <v>0</v>
      </c>
      <c r="AO18" s="112"/>
      <c r="AP18" s="112"/>
      <c r="AQ18" s="102">
        <f t="shared" si="4"/>
        <v>0</v>
      </c>
      <c r="AR18" s="102">
        <f t="shared" si="5"/>
        <v>0</v>
      </c>
      <c r="AS18" s="102">
        <f t="shared" si="6"/>
        <v>0</v>
      </c>
      <c r="AT18" s="102">
        <f t="shared" si="7"/>
        <v>0</v>
      </c>
      <c r="AU18" s="102">
        <f t="shared" si="8"/>
        <v>0</v>
      </c>
      <c r="AV18" s="102">
        <f t="shared" si="9"/>
        <v>0</v>
      </c>
      <c r="AW18" s="102"/>
      <c r="AX18" s="102">
        <f t="shared" si="12"/>
        <v>0</v>
      </c>
      <c r="AY18" s="102">
        <f t="shared" si="10"/>
        <v>0</v>
      </c>
      <c r="AZ18" s="102">
        <f t="shared" si="10"/>
        <v>0</v>
      </c>
      <c r="BA18" s="102">
        <f t="shared" si="10"/>
        <v>0</v>
      </c>
      <c r="BB18" s="102">
        <f t="shared" si="10"/>
        <v>0</v>
      </c>
      <c r="BC18" s="102">
        <f t="shared" si="10"/>
        <v>0</v>
      </c>
      <c r="BD18" s="245">
        <v>19.170000000000002</v>
      </c>
      <c r="BE18" s="245">
        <f t="shared" si="11"/>
        <v>0</v>
      </c>
      <c r="BF18">
        <v>21000457</v>
      </c>
      <c r="BG18" s="249"/>
    </row>
    <row r="19" spans="1:64" ht="15" customHeight="1">
      <c r="A19" s="104"/>
      <c r="B19" s="97" t="s">
        <v>648</v>
      </c>
      <c r="C19" s="97"/>
      <c r="D19" s="98"/>
      <c r="E19" s="99"/>
      <c r="F19" s="99"/>
      <c r="G19" s="99"/>
      <c r="H19" s="99"/>
      <c r="I19" s="99"/>
      <c r="J19" s="99"/>
      <c r="K19" s="99"/>
      <c r="L19" s="237"/>
      <c r="M19" s="237"/>
      <c r="N19" s="238"/>
      <c r="O19" s="238"/>
      <c r="P19" s="130"/>
      <c r="Q19" s="130"/>
      <c r="R19" s="130"/>
      <c r="S19" s="130"/>
      <c r="T19" s="130"/>
      <c r="U19" s="241"/>
      <c r="V19" s="241"/>
      <c r="W19" s="241"/>
      <c r="X19" s="241"/>
      <c r="Y19" s="168"/>
      <c r="Z19" s="166">
        <f t="shared" si="2"/>
        <v>0</v>
      </c>
      <c r="AA19" s="167">
        <f t="shared" si="3"/>
        <v>0</v>
      </c>
      <c r="AB19" s="20"/>
      <c r="AC19" s="20"/>
      <c r="AD19" s="20"/>
      <c r="AE19" s="20"/>
      <c r="AF19" s="20"/>
      <c r="AG19" s="20"/>
      <c r="AH19" s="182"/>
      <c r="AI19" s="182"/>
      <c r="AJ19" s="182"/>
      <c r="AK19" s="182"/>
      <c r="AL19" s="182"/>
      <c r="AM19" s="182"/>
      <c r="AN19" s="182"/>
      <c r="AO19" s="182"/>
      <c r="AP19" s="182"/>
      <c r="AQ19" s="102">
        <f t="shared" si="4"/>
        <v>0</v>
      </c>
      <c r="AR19" s="102">
        <f t="shared" si="5"/>
        <v>0</v>
      </c>
      <c r="AS19" s="102">
        <f t="shared" si="6"/>
        <v>0</v>
      </c>
      <c r="AT19" s="102">
        <f t="shared" si="7"/>
        <v>0</v>
      </c>
      <c r="AU19" s="102">
        <f t="shared" si="8"/>
        <v>0</v>
      </c>
      <c r="AV19" s="102">
        <f t="shared" si="9"/>
        <v>0</v>
      </c>
      <c r="AW19" s="102"/>
      <c r="AX19" s="102">
        <f t="shared" si="12"/>
        <v>0</v>
      </c>
      <c r="AY19" s="102">
        <f t="shared" si="12"/>
        <v>0</v>
      </c>
      <c r="AZ19" s="102">
        <f t="shared" si="12"/>
        <v>0</v>
      </c>
      <c r="BA19" s="102">
        <f t="shared" si="12"/>
        <v>0</v>
      </c>
      <c r="BB19" s="102">
        <f t="shared" si="12"/>
        <v>0</v>
      </c>
      <c r="BC19" s="102">
        <f t="shared" si="12"/>
        <v>0</v>
      </c>
      <c r="BD19" s="245"/>
      <c r="BE19" s="245">
        <f t="shared" si="11"/>
        <v>0</v>
      </c>
      <c r="BF19" s="33"/>
      <c r="BG19" s="137"/>
      <c r="BH19" s="33"/>
      <c r="BI19" s="33"/>
      <c r="BJ19" s="33"/>
      <c r="BK19" s="33"/>
      <c r="BL19" s="33"/>
    </row>
    <row r="20" spans="1:64" ht="15" customHeight="1">
      <c r="A20" s="516">
        <v>22035</v>
      </c>
      <c r="B20" s="553" t="s">
        <v>649</v>
      </c>
      <c r="C20" s="94" t="s">
        <v>45</v>
      </c>
      <c r="D20" s="225" t="s">
        <v>110</v>
      </c>
      <c r="E20" s="82">
        <v>12</v>
      </c>
      <c r="F20" s="96"/>
      <c r="G20" s="96"/>
      <c r="H20" s="96"/>
      <c r="I20" s="96">
        <v>12</v>
      </c>
      <c r="J20" s="96"/>
      <c r="K20" s="96"/>
      <c r="L20" s="201">
        <v>151.74</v>
      </c>
      <c r="M20" s="235">
        <f>SUM(N20:X20)</f>
        <v>0</v>
      </c>
      <c r="N20" s="235"/>
      <c r="O20" s="239"/>
      <c r="P20" s="26"/>
      <c r="Q20" s="26"/>
      <c r="R20" s="26"/>
      <c r="S20" s="26"/>
      <c r="T20" s="26"/>
      <c r="U20" s="243"/>
      <c r="V20" s="243"/>
      <c r="W20" s="243"/>
      <c r="X20" s="243"/>
      <c r="Y20" s="170">
        <v>2.72</v>
      </c>
      <c r="Z20" s="166">
        <f t="shared" si="2"/>
        <v>0</v>
      </c>
      <c r="AA20" s="167">
        <f t="shared" si="3"/>
        <v>0</v>
      </c>
      <c r="AB20" s="102"/>
      <c r="AC20" s="102"/>
      <c r="AD20" s="102"/>
      <c r="AE20" s="102">
        <v>12</v>
      </c>
      <c r="AF20" s="102"/>
      <c r="AG20" s="92"/>
      <c r="AH20" s="112"/>
      <c r="AI20" s="92">
        <f>$M20*12</f>
        <v>0</v>
      </c>
      <c r="AJ20" s="112"/>
      <c r="AK20" s="112"/>
      <c r="AL20" s="112"/>
      <c r="AM20" s="112"/>
      <c r="AN20" s="112"/>
      <c r="AO20" s="112"/>
      <c r="AP20" s="112"/>
      <c r="AQ20" s="102">
        <f t="shared" si="4"/>
        <v>0</v>
      </c>
      <c r="AR20" s="102">
        <f t="shared" si="5"/>
        <v>0</v>
      </c>
      <c r="AS20" s="102">
        <f t="shared" si="6"/>
        <v>0</v>
      </c>
      <c r="AT20" s="102">
        <f t="shared" si="7"/>
        <v>0</v>
      </c>
      <c r="AU20" s="102">
        <f t="shared" si="8"/>
        <v>0</v>
      </c>
      <c r="AV20" s="102">
        <f t="shared" si="9"/>
        <v>0</v>
      </c>
      <c r="AW20" s="102"/>
      <c r="AX20" s="102">
        <f t="shared" si="12"/>
        <v>0</v>
      </c>
      <c r="AY20" s="102">
        <f t="shared" si="12"/>
        <v>0</v>
      </c>
      <c r="AZ20" s="102">
        <f t="shared" si="12"/>
        <v>0</v>
      </c>
      <c r="BA20" s="102">
        <f t="shared" si="12"/>
        <v>0</v>
      </c>
      <c r="BB20" s="102">
        <f t="shared" si="12"/>
        <v>0</v>
      </c>
      <c r="BC20" s="102">
        <f t="shared" si="12"/>
        <v>0</v>
      </c>
      <c r="BD20" s="245">
        <v>28.09</v>
      </c>
      <c r="BE20" s="245">
        <f t="shared" si="11"/>
        <v>0</v>
      </c>
      <c r="BF20" s="33">
        <v>21000467</v>
      </c>
      <c r="BG20" s="180"/>
      <c r="BH20" s="33"/>
      <c r="BI20" s="33"/>
      <c r="BJ20" s="33"/>
      <c r="BK20" s="33"/>
      <c r="BL20" s="33"/>
    </row>
    <row r="21" spans="1:64" ht="15" customHeight="1">
      <c r="A21" s="516">
        <v>22036</v>
      </c>
      <c r="B21" s="553" t="s">
        <v>650</v>
      </c>
      <c r="C21" s="94" t="s">
        <v>160</v>
      </c>
      <c r="D21" s="225" t="s">
        <v>110</v>
      </c>
      <c r="E21" s="82">
        <v>4</v>
      </c>
      <c r="F21" s="96"/>
      <c r="G21" s="96"/>
      <c r="H21" s="96"/>
      <c r="I21" s="96"/>
      <c r="J21" s="96">
        <v>4</v>
      </c>
      <c r="K21" s="96"/>
      <c r="L21" s="201">
        <v>167.76</v>
      </c>
      <c r="M21" s="235">
        <f>SUM(N21:X21)</f>
        <v>0</v>
      </c>
      <c r="N21" s="235"/>
      <c r="O21" s="239"/>
      <c r="P21" s="26"/>
      <c r="Q21" s="26"/>
      <c r="R21" s="26"/>
      <c r="S21" s="26"/>
      <c r="T21" s="26"/>
      <c r="U21" s="243"/>
      <c r="V21" s="243"/>
      <c r="W21" s="243"/>
      <c r="X21" s="243"/>
      <c r="Y21" s="170">
        <v>3.65</v>
      </c>
      <c r="Z21" s="166">
        <f t="shared" si="2"/>
        <v>0</v>
      </c>
      <c r="AA21" s="167">
        <f t="shared" si="3"/>
        <v>0</v>
      </c>
      <c r="AB21" s="102"/>
      <c r="AC21" s="102"/>
      <c r="AD21" s="102"/>
      <c r="AE21" s="102">
        <v>2</v>
      </c>
      <c r="AF21" s="102">
        <v>2</v>
      </c>
      <c r="AG21" s="92"/>
      <c r="AH21" s="112"/>
      <c r="AI21" s="112"/>
      <c r="AJ21" s="112"/>
      <c r="AK21" s="92">
        <f>$M21*4</f>
        <v>0</v>
      </c>
      <c r="AL21" s="112"/>
      <c r="AM21" s="112"/>
      <c r="AN21" s="112"/>
      <c r="AO21" s="112"/>
      <c r="AP21" s="112"/>
      <c r="AQ21" s="102">
        <f t="shared" si="4"/>
        <v>0</v>
      </c>
      <c r="AR21" s="102">
        <f t="shared" si="5"/>
        <v>0</v>
      </c>
      <c r="AS21" s="102">
        <f t="shared" si="6"/>
        <v>0</v>
      </c>
      <c r="AT21" s="102">
        <f t="shared" si="7"/>
        <v>0</v>
      </c>
      <c r="AU21" s="102">
        <f t="shared" si="8"/>
        <v>0</v>
      </c>
      <c r="AV21" s="102">
        <f t="shared" si="9"/>
        <v>0</v>
      </c>
      <c r="AW21" s="102"/>
      <c r="AX21" s="102">
        <f t="shared" si="12"/>
        <v>0</v>
      </c>
      <c r="AY21" s="102">
        <f t="shared" si="12"/>
        <v>0</v>
      </c>
      <c r="AZ21" s="102">
        <f t="shared" si="12"/>
        <v>0</v>
      </c>
      <c r="BA21" s="102">
        <f t="shared" si="12"/>
        <v>0</v>
      </c>
      <c r="BB21" s="102">
        <f t="shared" si="12"/>
        <v>0</v>
      </c>
      <c r="BC21" s="102">
        <f t="shared" si="12"/>
        <v>0</v>
      </c>
      <c r="BD21" s="245">
        <v>30.1</v>
      </c>
      <c r="BE21" s="245">
        <f t="shared" si="11"/>
        <v>0</v>
      </c>
      <c r="BF21" s="33">
        <v>21000468</v>
      </c>
      <c r="BG21" s="180"/>
      <c r="BH21" s="33"/>
      <c r="BI21" s="33"/>
      <c r="BJ21" s="33"/>
      <c r="BK21" s="33"/>
      <c r="BL21" s="33"/>
    </row>
    <row r="22" spans="1:64" ht="15" customHeight="1">
      <c r="A22" s="516">
        <v>22037</v>
      </c>
      <c r="B22" s="553" t="s">
        <v>650</v>
      </c>
      <c r="C22" s="94" t="s">
        <v>47</v>
      </c>
      <c r="D22" s="225" t="s">
        <v>110</v>
      </c>
      <c r="E22" s="82">
        <v>4</v>
      </c>
      <c r="F22" s="96"/>
      <c r="G22" s="96"/>
      <c r="H22" s="96"/>
      <c r="I22" s="96"/>
      <c r="J22" s="96">
        <v>4</v>
      </c>
      <c r="K22" s="96"/>
      <c r="L22" s="201">
        <v>161.1</v>
      </c>
      <c r="M22" s="235">
        <f>SUM(N22:X22)</f>
        <v>0</v>
      </c>
      <c r="N22" s="235"/>
      <c r="O22" s="239"/>
      <c r="P22" s="26"/>
      <c r="Q22" s="26"/>
      <c r="R22" s="26"/>
      <c r="S22" s="26"/>
      <c r="T22" s="26"/>
      <c r="U22" s="243"/>
      <c r="V22" s="243"/>
      <c r="W22" s="243"/>
      <c r="X22" s="243"/>
      <c r="Y22" s="170">
        <v>3.5</v>
      </c>
      <c r="Z22" s="166">
        <f t="shared" si="2"/>
        <v>0</v>
      </c>
      <c r="AA22" s="167">
        <f t="shared" si="3"/>
        <v>0</v>
      </c>
      <c r="AB22" s="102"/>
      <c r="AC22" s="102"/>
      <c r="AD22" s="102"/>
      <c r="AE22" s="102"/>
      <c r="AF22" s="102"/>
      <c r="AG22" s="92">
        <v>4</v>
      </c>
      <c r="AH22" s="112"/>
      <c r="AI22" s="92">
        <f>$M22*4</f>
        <v>0</v>
      </c>
      <c r="AJ22" s="112"/>
      <c r="AK22" s="112"/>
      <c r="AL22" s="112"/>
      <c r="AM22" s="112"/>
      <c r="AN22" s="112"/>
      <c r="AO22" s="112"/>
      <c r="AP22" s="112"/>
      <c r="AQ22" s="102">
        <f t="shared" si="4"/>
        <v>0</v>
      </c>
      <c r="AR22" s="102">
        <f t="shared" si="5"/>
        <v>0</v>
      </c>
      <c r="AS22" s="102">
        <f t="shared" si="6"/>
        <v>0</v>
      </c>
      <c r="AT22" s="102">
        <f t="shared" si="7"/>
        <v>0</v>
      </c>
      <c r="AU22" s="102">
        <f t="shared" si="8"/>
        <v>0</v>
      </c>
      <c r="AV22" s="102">
        <f t="shared" si="9"/>
        <v>0</v>
      </c>
      <c r="AW22" s="102"/>
      <c r="AX22" s="102">
        <f t="shared" si="12"/>
        <v>0</v>
      </c>
      <c r="AY22" s="102">
        <f t="shared" si="12"/>
        <v>0</v>
      </c>
      <c r="AZ22" s="102">
        <f t="shared" si="12"/>
        <v>0</v>
      </c>
      <c r="BA22" s="102">
        <f t="shared" si="12"/>
        <v>0</v>
      </c>
      <c r="BB22" s="102">
        <f t="shared" si="12"/>
        <v>0</v>
      </c>
      <c r="BC22" s="102">
        <f t="shared" si="12"/>
        <v>0</v>
      </c>
      <c r="BD22" s="245">
        <v>28.88</v>
      </c>
      <c r="BE22" s="245">
        <f t="shared" si="11"/>
        <v>0</v>
      </c>
      <c r="BF22" s="33">
        <v>21000469</v>
      </c>
      <c r="BG22" s="180"/>
      <c r="BH22" s="33"/>
      <c r="BI22" s="33"/>
      <c r="BJ22" s="33"/>
      <c r="BK22" s="33"/>
      <c r="BL22" s="33"/>
    </row>
    <row r="23" spans="1:64" ht="15" customHeight="1">
      <c r="A23" s="516">
        <v>22038</v>
      </c>
      <c r="B23" s="587" t="s">
        <v>651</v>
      </c>
      <c r="C23" s="94" t="s">
        <v>43</v>
      </c>
      <c r="D23" s="225" t="s">
        <v>110</v>
      </c>
      <c r="E23" s="82">
        <v>2</v>
      </c>
      <c r="F23" s="96"/>
      <c r="G23" s="96"/>
      <c r="H23" s="96"/>
      <c r="I23" s="96"/>
      <c r="J23" s="96"/>
      <c r="K23" s="96">
        <v>2</v>
      </c>
      <c r="L23" s="201">
        <v>151.38</v>
      </c>
      <c r="M23" s="235">
        <f>SUM(N23:X23)</f>
        <v>0</v>
      </c>
      <c r="N23" s="235"/>
      <c r="O23" s="239"/>
      <c r="P23" s="26"/>
      <c r="Q23" s="26"/>
      <c r="R23" s="26"/>
      <c r="S23" s="26"/>
      <c r="T23" s="26"/>
      <c r="U23" s="243"/>
      <c r="V23" s="243"/>
      <c r="W23" s="243"/>
      <c r="X23" s="243"/>
      <c r="Y23" s="170"/>
      <c r="Z23" s="166">
        <f t="shared" si="2"/>
        <v>0</v>
      </c>
      <c r="AA23" s="167">
        <f t="shared" si="3"/>
        <v>0</v>
      </c>
      <c r="AB23" s="102"/>
      <c r="AC23" s="102">
        <v>2</v>
      </c>
      <c r="AD23" s="102"/>
      <c r="AE23" s="102"/>
      <c r="AF23" s="102"/>
      <c r="AG23" s="92"/>
      <c r="AH23" s="112"/>
      <c r="AI23" s="112"/>
      <c r="AJ23" s="112"/>
      <c r="AK23" s="112"/>
      <c r="AL23" s="92">
        <f>$M23*2</f>
        <v>0</v>
      </c>
      <c r="AM23" s="112"/>
      <c r="AN23" s="112"/>
      <c r="AO23" s="112"/>
      <c r="AP23" s="112"/>
      <c r="AQ23" s="102">
        <f t="shared" si="4"/>
        <v>0</v>
      </c>
      <c r="AR23" s="102">
        <f t="shared" si="5"/>
        <v>0</v>
      </c>
      <c r="AS23" s="102">
        <f t="shared" si="6"/>
        <v>0</v>
      </c>
      <c r="AT23" s="102">
        <f t="shared" si="7"/>
        <v>0</v>
      </c>
      <c r="AU23" s="102">
        <f t="shared" si="8"/>
        <v>0</v>
      </c>
      <c r="AV23" s="102">
        <f t="shared" si="9"/>
        <v>0</v>
      </c>
      <c r="AW23" s="102"/>
      <c r="AX23" s="102">
        <f t="shared" si="12"/>
        <v>0</v>
      </c>
      <c r="AY23" s="102">
        <f t="shared" si="12"/>
        <v>0</v>
      </c>
      <c r="AZ23" s="102">
        <f t="shared" si="12"/>
        <v>0</v>
      </c>
      <c r="BA23" s="102">
        <f t="shared" si="12"/>
        <v>0</v>
      </c>
      <c r="BB23" s="102">
        <f t="shared" si="12"/>
        <v>0</v>
      </c>
      <c r="BC23" s="102">
        <f t="shared" si="12"/>
        <v>0</v>
      </c>
      <c r="BD23" s="245">
        <v>26.83</v>
      </c>
      <c r="BE23" s="245">
        <f t="shared" si="11"/>
        <v>0</v>
      </c>
      <c r="BF23" s="33">
        <v>21000470</v>
      </c>
      <c r="BG23" s="180"/>
      <c r="BH23" s="33"/>
      <c r="BI23" s="33"/>
      <c r="BJ23" s="33"/>
      <c r="BK23" s="33"/>
      <c r="BL23" s="33"/>
    </row>
    <row r="24" spans="1:64" ht="15" customHeight="1">
      <c r="A24" s="516">
        <v>22039</v>
      </c>
      <c r="B24" s="587" t="s">
        <v>652</v>
      </c>
      <c r="C24" s="94" t="s">
        <v>43</v>
      </c>
      <c r="D24" s="225" t="s">
        <v>110</v>
      </c>
      <c r="E24" s="82">
        <v>3</v>
      </c>
      <c r="F24" s="96"/>
      <c r="G24" s="96"/>
      <c r="H24" s="96"/>
      <c r="I24" s="96"/>
      <c r="J24" s="96"/>
      <c r="K24" s="96">
        <v>3</v>
      </c>
      <c r="L24" s="201">
        <v>247.41</v>
      </c>
      <c r="M24" s="235">
        <f>SUM(N24:X24)</f>
        <v>0</v>
      </c>
      <c r="N24" s="235"/>
      <c r="O24" s="239"/>
      <c r="P24" s="26"/>
      <c r="Q24" s="26"/>
      <c r="R24" s="26"/>
      <c r="S24" s="26"/>
      <c r="T24" s="26"/>
      <c r="U24" s="243"/>
      <c r="V24" s="243"/>
      <c r="W24" s="243"/>
      <c r="X24" s="243"/>
      <c r="Y24" s="170">
        <v>5.54</v>
      </c>
      <c r="Z24" s="166">
        <f t="shared" si="2"/>
        <v>0</v>
      </c>
      <c r="AA24" s="167">
        <f t="shared" si="3"/>
        <v>0</v>
      </c>
      <c r="AB24" s="102"/>
      <c r="AC24" s="102">
        <v>3</v>
      </c>
      <c r="AD24" s="102"/>
      <c r="AE24" s="102"/>
      <c r="AF24" s="102"/>
      <c r="AG24" s="92"/>
      <c r="AH24" s="112"/>
      <c r="AI24" s="112"/>
      <c r="AJ24" s="112"/>
      <c r="AK24" s="112"/>
      <c r="AL24" s="92">
        <f>$M24*3</f>
        <v>0</v>
      </c>
      <c r="AM24" s="112"/>
      <c r="AN24" s="112"/>
      <c r="AO24" s="112"/>
      <c r="AP24" s="112"/>
      <c r="AQ24" s="102">
        <f t="shared" si="4"/>
        <v>0</v>
      </c>
      <c r="AR24" s="102">
        <f t="shared" si="5"/>
        <v>0</v>
      </c>
      <c r="AS24" s="102">
        <f t="shared" si="6"/>
        <v>0</v>
      </c>
      <c r="AT24" s="102">
        <f t="shared" si="7"/>
        <v>0</v>
      </c>
      <c r="AU24" s="102">
        <f t="shared" si="8"/>
        <v>0</v>
      </c>
      <c r="AV24" s="102">
        <f t="shared" si="9"/>
        <v>0</v>
      </c>
      <c r="AW24" s="102"/>
      <c r="AX24" s="102">
        <f t="shared" si="12"/>
        <v>0</v>
      </c>
      <c r="AY24" s="102">
        <f t="shared" si="12"/>
        <v>0</v>
      </c>
      <c r="AZ24" s="102">
        <f t="shared" si="12"/>
        <v>0</v>
      </c>
      <c r="BA24" s="102">
        <f t="shared" si="12"/>
        <v>0</v>
      </c>
      <c r="BB24" s="102">
        <f t="shared" si="12"/>
        <v>0</v>
      </c>
      <c r="BC24" s="102">
        <f t="shared" si="12"/>
        <v>0</v>
      </c>
      <c r="BD24" s="245">
        <v>44.55</v>
      </c>
      <c r="BE24" s="245">
        <f t="shared" si="11"/>
        <v>0</v>
      </c>
      <c r="BF24" s="33">
        <v>21000471</v>
      </c>
      <c r="BG24" s="180"/>
      <c r="BH24" s="33"/>
      <c r="BI24" s="33"/>
      <c r="BJ24" s="33"/>
      <c r="BK24" s="33"/>
      <c r="BL24" s="33"/>
    </row>
    <row r="25" spans="1:64" ht="15" customHeight="1">
      <c r="A25" s="104"/>
      <c r="B25" s="97" t="s">
        <v>653</v>
      </c>
      <c r="C25" s="97"/>
      <c r="D25" s="98"/>
      <c r="E25" s="99"/>
      <c r="F25" s="99"/>
      <c r="G25" s="99"/>
      <c r="H25" s="99"/>
      <c r="I25" s="99"/>
      <c r="J25" s="99"/>
      <c r="K25" s="99"/>
      <c r="L25" s="237"/>
      <c r="M25" s="237"/>
      <c r="N25" s="238"/>
      <c r="O25" s="238"/>
      <c r="P25" s="130"/>
      <c r="Q25" s="130"/>
      <c r="R25" s="130"/>
      <c r="S25" s="130"/>
      <c r="T25" s="130"/>
      <c r="U25" s="241"/>
      <c r="V25" s="241"/>
      <c r="W25" s="241"/>
      <c r="X25" s="241"/>
      <c r="Y25" s="168"/>
      <c r="Z25" s="166">
        <f t="shared" si="2"/>
        <v>0</v>
      </c>
      <c r="AA25" s="167">
        <f t="shared" si="3"/>
        <v>0</v>
      </c>
      <c r="AB25" s="20"/>
      <c r="AC25" s="20"/>
      <c r="AD25" s="20"/>
      <c r="AE25" s="20"/>
      <c r="AF25" s="20"/>
      <c r="AG25" s="20"/>
      <c r="AH25" s="182"/>
      <c r="AI25" s="182"/>
      <c r="AJ25" s="182"/>
      <c r="AK25" s="182"/>
      <c r="AL25" s="182"/>
      <c r="AM25" s="182"/>
      <c r="AN25" s="182"/>
      <c r="AO25" s="182"/>
      <c r="AP25" s="182"/>
      <c r="AQ25" s="102">
        <f t="shared" si="4"/>
        <v>0</v>
      </c>
      <c r="AR25" s="102">
        <f t="shared" si="5"/>
        <v>0</v>
      </c>
      <c r="AS25" s="102">
        <f t="shared" si="6"/>
        <v>0</v>
      </c>
      <c r="AT25" s="102">
        <f t="shared" si="7"/>
        <v>0</v>
      </c>
      <c r="AU25" s="102">
        <f t="shared" si="8"/>
        <v>0</v>
      </c>
      <c r="AV25" s="102">
        <f t="shared" si="9"/>
        <v>0</v>
      </c>
      <c r="AW25" s="102"/>
      <c r="AX25" s="102">
        <f t="shared" si="12"/>
        <v>0</v>
      </c>
      <c r="AY25" s="102">
        <f t="shared" si="12"/>
        <v>0</v>
      </c>
      <c r="AZ25" s="102">
        <f t="shared" si="12"/>
        <v>0</v>
      </c>
      <c r="BA25" s="102">
        <f t="shared" si="12"/>
        <v>0</v>
      </c>
      <c r="BB25" s="102">
        <f t="shared" si="12"/>
        <v>0</v>
      </c>
      <c r="BC25" s="102">
        <f t="shared" si="12"/>
        <v>0</v>
      </c>
      <c r="BD25" s="245"/>
      <c r="BE25" s="245">
        <f t="shared" si="11"/>
        <v>0</v>
      </c>
      <c r="BF25" s="33"/>
      <c r="BG25" s="137"/>
      <c r="BH25" s="33"/>
      <c r="BI25" s="33"/>
      <c r="BJ25" s="33"/>
      <c r="BK25" s="33"/>
      <c r="BL25" s="33"/>
    </row>
    <row r="26" spans="1:64" s="571" customFormat="1" ht="15" customHeight="1">
      <c r="A26" s="516">
        <v>22046</v>
      </c>
      <c r="B26" s="553" t="s">
        <v>654</v>
      </c>
      <c r="C26" s="514" t="s">
        <v>42</v>
      </c>
      <c r="D26" s="574" t="s">
        <v>110</v>
      </c>
      <c r="E26" s="569">
        <v>20</v>
      </c>
      <c r="F26" s="570">
        <v>20</v>
      </c>
      <c r="G26" s="573"/>
      <c r="H26" s="570"/>
      <c r="I26" s="570"/>
      <c r="J26" s="570"/>
      <c r="K26" s="570"/>
      <c r="L26" s="541">
        <v>83.76</v>
      </c>
      <c r="M26" s="575">
        <f>SUM(N26:X26)</f>
        <v>0</v>
      </c>
      <c r="N26" s="575"/>
      <c r="O26" s="576"/>
      <c r="P26" s="577"/>
      <c r="Q26" s="577"/>
      <c r="R26" s="577"/>
      <c r="S26" s="577"/>
      <c r="T26" s="577"/>
      <c r="U26" s="578"/>
      <c r="V26" s="578"/>
      <c r="W26" s="578"/>
      <c r="X26" s="578"/>
      <c r="Y26" s="579">
        <v>0.6</v>
      </c>
      <c r="Z26" s="580">
        <f t="shared" si="2"/>
        <v>0</v>
      </c>
      <c r="AA26" s="581">
        <f t="shared" si="3"/>
        <v>0</v>
      </c>
      <c r="AB26" s="582">
        <v>20</v>
      </c>
      <c r="AC26" s="582"/>
      <c r="AD26" s="582"/>
      <c r="AE26" s="582"/>
      <c r="AF26" s="582"/>
      <c r="AG26" s="583"/>
      <c r="AH26" s="584"/>
      <c r="AI26" s="584"/>
      <c r="AJ26" s="584"/>
      <c r="AK26" s="584"/>
      <c r="AL26" s="584"/>
      <c r="AM26" s="584"/>
      <c r="AN26" s="584"/>
      <c r="AO26" s="583">
        <f>$M26*40</f>
        <v>0</v>
      </c>
      <c r="AP26" s="584"/>
      <c r="AQ26" s="582">
        <f t="shared" si="4"/>
        <v>0</v>
      </c>
      <c r="AR26" s="582">
        <f t="shared" si="5"/>
        <v>0</v>
      </c>
      <c r="AS26" s="582">
        <f t="shared" si="6"/>
        <v>0</v>
      </c>
      <c r="AT26" s="582">
        <f t="shared" si="7"/>
        <v>0</v>
      </c>
      <c r="AU26" s="582">
        <f t="shared" si="8"/>
        <v>0</v>
      </c>
      <c r="AV26" s="582">
        <f t="shared" si="9"/>
        <v>0</v>
      </c>
      <c r="AW26" s="582"/>
      <c r="AX26" s="582">
        <f t="shared" si="12"/>
        <v>0</v>
      </c>
      <c r="AY26" s="582">
        <f t="shared" si="12"/>
        <v>0</v>
      </c>
      <c r="AZ26" s="582">
        <f t="shared" si="12"/>
        <v>0</v>
      </c>
      <c r="BA26" s="582">
        <f t="shared" si="12"/>
        <v>0</v>
      </c>
      <c r="BB26" s="582">
        <f t="shared" si="12"/>
        <v>0</v>
      </c>
      <c r="BC26" s="582">
        <f t="shared" si="12"/>
        <v>0</v>
      </c>
      <c r="BD26" s="585">
        <v>15.81</v>
      </c>
      <c r="BE26" s="585">
        <f t="shared" si="11"/>
        <v>0</v>
      </c>
      <c r="BF26" s="586">
        <v>21000478</v>
      </c>
      <c r="BG26" s="405"/>
      <c r="BH26" s="586"/>
      <c r="BI26" s="586"/>
      <c r="BJ26" s="586"/>
      <c r="BK26" s="586"/>
      <c r="BL26" s="586"/>
    </row>
    <row r="27" spans="1:64" s="571" customFormat="1" ht="15" customHeight="1">
      <c r="A27" s="512">
        <v>22047</v>
      </c>
      <c r="B27" s="557" t="s">
        <v>655</v>
      </c>
      <c r="C27" s="554" t="s">
        <v>541</v>
      </c>
      <c r="D27" s="574" t="s">
        <v>110</v>
      </c>
      <c r="E27" s="569">
        <v>12</v>
      </c>
      <c r="F27" s="570"/>
      <c r="G27" s="570"/>
      <c r="H27" s="570">
        <v>7</v>
      </c>
      <c r="I27" s="570">
        <v>5</v>
      </c>
      <c r="J27" s="570"/>
      <c r="K27" s="570"/>
      <c r="L27" s="541">
        <v>156.84</v>
      </c>
      <c r="M27" s="575">
        <f>SUM(N27:X27)</f>
        <v>0</v>
      </c>
      <c r="N27" s="575"/>
      <c r="O27" s="576"/>
      <c r="P27" s="577"/>
      <c r="Q27" s="577"/>
      <c r="R27" s="577"/>
      <c r="S27" s="577"/>
      <c r="T27" s="577"/>
      <c r="U27" s="578"/>
      <c r="V27" s="578"/>
      <c r="W27" s="578"/>
      <c r="X27" s="578"/>
      <c r="Y27" s="579">
        <v>2.8</v>
      </c>
      <c r="Z27" s="580">
        <f t="shared" si="2"/>
        <v>0</v>
      </c>
      <c r="AA27" s="581">
        <f t="shared" si="3"/>
        <v>0</v>
      </c>
      <c r="AB27" s="582"/>
      <c r="AC27" s="582"/>
      <c r="AD27" s="582"/>
      <c r="AE27" s="582">
        <v>8</v>
      </c>
      <c r="AF27" s="582">
        <v>4</v>
      </c>
      <c r="AG27" s="583"/>
      <c r="AH27" s="584"/>
      <c r="AI27" s="583">
        <f>$M27*11</f>
        <v>0</v>
      </c>
      <c r="AJ27" s="583">
        <f>$M27*1</f>
        <v>0</v>
      </c>
      <c r="AK27" s="584"/>
      <c r="AL27" s="584"/>
      <c r="AM27" s="584"/>
      <c r="AN27" s="584"/>
      <c r="AO27" s="584"/>
      <c r="AP27" s="584"/>
      <c r="AQ27" s="582">
        <f t="shared" si="4"/>
        <v>0</v>
      </c>
      <c r="AR27" s="582">
        <f t="shared" si="5"/>
        <v>0</v>
      </c>
      <c r="AS27" s="582">
        <f t="shared" si="6"/>
        <v>0</v>
      </c>
      <c r="AT27" s="582">
        <f t="shared" si="7"/>
        <v>0</v>
      </c>
      <c r="AU27" s="582">
        <f t="shared" si="8"/>
        <v>0</v>
      </c>
      <c r="AV27" s="582">
        <f t="shared" si="9"/>
        <v>0</v>
      </c>
      <c r="AW27" s="582"/>
      <c r="AX27" s="582">
        <f t="shared" si="12"/>
        <v>0</v>
      </c>
      <c r="AY27" s="582">
        <f t="shared" si="12"/>
        <v>0</v>
      </c>
      <c r="AZ27" s="582">
        <f t="shared" si="12"/>
        <v>0</v>
      </c>
      <c r="BA27" s="582">
        <f t="shared" si="12"/>
        <v>0</v>
      </c>
      <c r="BB27" s="582">
        <f t="shared" si="12"/>
        <v>0</v>
      </c>
      <c r="BC27" s="582">
        <f t="shared" si="12"/>
        <v>0</v>
      </c>
      <c r="BD27" s="585">
        <v>29.02</v>
      </c>
      <c r="BE27" s="585">
        <f t="shared" si="11"/>
        <v>0</v>
      </c>
      <c r="BF27" s="586">
        <v>21000479</v>
      </c>
      <c r="BG27" s="405"/>
      <c r="BH27" s="586"/>
      <c r="BI27" s="586"/>
      <c r="BJ27" s="586"/>
      <c r="BK27" s="586"/>
      <c r="BL27" s="586"/>
    </row>
    <row r="28" spans="1:64" ht="15" customHeight="1">
      <c r="A28" s="104"/>
      <c r="B28" s="105" t="s">
        <v>657</v>
      </c>
      <c r="C28" s="105"/>
      <c r="D28" s="106"/>
      <c r="E28" s="99"/>
      <c r="F28" s="99"/>
      <c r="G28" s="99"/>
      <c r="H28" s="99"/>
      <c r="I28" s="99"/>
      <c r="J28" s="99"/>
      <c r="K28" s="99"/>
      <c r="L28" s="237"/>
      <c r="M28" s="237"/>
      <c r="N28" s="238"/>
      <c r="O28" s="238"/>
      <c r="P28" s="130"/>
      <c r="Q28" s="130"/>
      <c r="R28" s="130"/>
      <c r="S28" s="130"/>
      <c r="T28" s="130"/>
      <c r="U28" s="241"/>
      <c r="V28" s="241"/>
      <c r="W28" s="241"/>
      <c r="X28" s="241"/>
      <c r="Y28" s="168"/>
      <c r="Z28" s="166">
        <f t="shared" si="2"/>
        <v>0</v>
      </c>
      <c r="AA28" s="167">
        <f t="shared" si="3"/>
        <v>0</v>
      </c>
      <c r="AB28" s="20"/>
      <c r="AC28" s="20"/>
      <c r="AD28" s="20"/>
      <c r="AE28" s="20"/>
      <c r="AF28" s="20"/>
      <c r="AG28" s="20"/>
      <c r="AH28" s="182"/>
      <c r="AI28" s="182"/>
      <c r="AJ28" s="182"/>
      <c r="AK28" s="182"/>
      <c r="AL28" s="182"/>
      <c r="AM28" s="182"/>
      <c r="AN28" s="182"/>
      <c r="AO28" s="182"/>
      <c r="AP28" s="182"/>
      <c r="AQ28" s="102">
        <f t="shared" si="4"/>
        <v>0</v>
      </c>
      <c r="AR28" s="102">
        <f t="shared" si="5"/>
        <v>0</v>
      </c>
      <c r="AS28" s="102">
        <f t="shared" si="6"/>
        <v>0</v>
      </c>
      <c r="AT28" s="102">
        <f t="shared" si="7"/>
        <v>0</v>
      </c>
      <c r="AU28" s="102">
        <f t="shared" si="8"/>
        <v>0</v>
      </c>
      <c r="AV28" s="102">
        <f t="shared" si="9"/>
        <v>0</v>
      </c>
      <c r="AW28" s="102"/>
      <c r="AX28" s="102">
        <f t="shared" ref="AX28:BC43" si="13">$M28*AB28</f>
        <v>0</v>
      </c>
      <c r="AY28" s="102">
        <f t="shared" si="13"/>
        <v>0</v>
      </c>
      <c r="AZ28" s="102">
        <f t="shared" si="13"/>
        <v>0</v>
      </c>
      <c r="BA28" s="102">
        <f t="shared" si="13"/>
        <v>0</v>
      </c>
      <c r="BB28" s="102">
        <f t="shared" si="13"/>
        <v>0</v>
      </c>
      <c r="BC28" s="102">
        <f t="shared" si="13"/>
        <v>0</v>
      </c>
      <c r="BD28" s="245"/>
      <c r="BE28" s="245">
        <f t="shared" si="11"/>
        <v>0</v>
      </c>
      <c r="BF28" s="33"/>
      <c r="BG28" s="137"/>
      <c r="BH28" s="33"/>
      <c r="BI28" s="33"/>
      <c r="BJ28" s="33"/>
      <c r="BK28" s="33"/>
      <c r="BL28" s="33"/>
    </row>
    <row r="29" spans="1:64" ht="15" customHeight="1">
      <c r="A29" s="516">
        <v>22079</v>
      </c>
      <c r="B29" s="559" t="s">
        <v>658</v>
      </c>
      <c r="C29" s="228" t="s">
        <v>45</v>
      </c>
      <c r="D29" s="225" t="s">
        <v>110</v>
      </c>
      <c r="E29" s="82">
        <v>12</v>
      </c>
      <c r="F29" s="96"/>
      <c r="G29" s="96"/>
      <c r="H29" s="96">
        <v>12</v>
      </c>
      <c r="I29" s="96"/>
      <c r="J29" s="96"/>
      <c r="K29" s="96"/>
      <c r="L29" s="201">
        <v>138.6</v>
      </c>
      <c r="M29" s="235">
        <f t="shared" ref="M29:M52" si="14">SUM(N29:X29)</f>
        <v>0</v>
      </c>
      <c r="N29" s="235"/>
      <c r="O29" s="239"/>
      <c r="P29" s="26"/>
      <c r="Q29" s="26"/>
      <c r="R29" s="26"/>
      <c r="S29" s="26"/>
      <c r="T29" s="26"/>
      <c r="U29" s="243"/>
      <c r="V29" s="243"/>
      <c r="W29" s="243"/>
      <c r="X29" s="243"/>
      <c r="Y29" s="170">
        <v>2.27</v>
      </c>
      <c r="Z29" s="166">
        <f t="shared" si="2"/>
        <v>0</v>
      </c>
      <c r="AA29" s="167">
        <f t="shared" si="3"/>
        <v>0</v>
      </c>
      <c r="AB29" s="102"/>
      <c r="AC29" s="102"/>
      <c r="AD29" s="102"/>
      <c r="AE29" s="102">
        <v>12</v>
      </c>
      <c r="AF29" s="102"/>
      <c r="AG29" s="92"/>
      <c r="AH29" s="112"/>
      <c r="AI29" s="92">
        <f>$M29*12</f>
        <v>0</v>
      </c>
      <c r="AJ29" s="112"/>
      <c r="AK29" s="112"/>
      <c r="AL29" s="112"/>
      <c r="AM29" s="112"/>
      <c r="AN29" s="112"/>
      <c r="AO29" s="112"/>
      <c r="AP29" s="112"/>
      <c r="AQ29" s="102">
        <f t="shared" si="4"/>
        <v>0</v>
      </c>
      <c r="AR29" s="102">
        <f t="shared" si="5"/>
        <v>0</v>
      </c>
      <c r="AS29" s="102">
        <f t="shared" si="6"/>
        <v>0</v>
      </c>
      <c r="AT29" s="102">
        <f t="shared" si="7"/>
        <v>0</v>
      </c>
      <c r="AU29" s="102">
        <f t="shared" si="8"/>
        <v>0</v>
      </c>
      <c r="AV29" s="102">
        <f t="shared" si="9"/>
        <v>0</v>
      </c>
      <c r="AW29" s="102"/>
      <c r="AX29" s="102">
        <f t="shared" si="13"/>
        <v>0</v>
      </c>
      <c r="AY29" s="102">
        <f t="shared" si="13"/>
        <v>0</v>
      </c>
      <c r="AZ29" s="102">
        <f t="shared" si="13"/>
        <v>0</v>
      </c>
      <c r="BA29" s="102">
        <f t="shared" si="13"/>
        <v>0</v>
      </c>
      <c r="BB29" s="102">
        <f t="shared" si="13"/>
        <v>0</v>
      </c>
      <c r="BC29" s="102">
        <f t="shared" si="13"/>
        <v>0</v>
      </c>
      <c r="BD29" s="245">
        <v>25.66</v>
      </c>
      <c r="BE29" s="245">
        <f t="shared" si="11"/>
        <v>0</v>
      </c>
      <c r="BF29" s="33">
        <v>21000497</v>
      </c>
      <c r="BG29" s="180"/>
      <c r="BH29" s="33"/>
      <c r="BI29" s="33"/>
      <c r="BJ29" s="33"/>
      <c r="BK29" s="33"/>
      <c r="BL29" s="33"/>
    </row>
    <row r="30" spans="1:64" ht="15" customHeight="1">
      <c r="A30" s="516">
        <v>22080</v>
      </c>
      <c r="B30" s="559" t="s">
        <v>658</v>
      </c>
      <c r="C30" s="228" t="s">
        <v>46</v>
      </c>
      <c r="D30" s="225" t="s">
        <v>110</v>
      </c>
      <c r="E30" s="82">
        <v>9</v>
      </c>
      <c r="F30" s="96"/>
      <c r="G30" s="96"/>
      <c r="H30" s="96">
        <v>9</v>
      </c>
      <c r="I30" s="96"/>
      <c r="J30" s="96"/>
      <c r="K30" s="96"/>
      <c r="L30" s="201">
        <v>112.65</v>
      </c>
      <c r="M30" s="235">
        <f t="shared" si="14"/>
        <v>0</v>
      </c>
      <c r="N30" s="235"/>
      <c r="O30" s="239"/>
      <c r="P30" s="26"/>
      <c r="Q30" s="26"/>
      <c r="R30" s="26"/>
      <c r="S30" s="26"/>
      <c r="T30" s="26"/>
      <c r="U30" s="243"/>
      <c r="V30" s="243"/>
      <c r="W30" s="243"/>
      <c r="X30" s="243"/>
      <c r="Y30" s="170">
        <v>2.04</v>
      </c>
      <c r="Z30" s="166">
        <f t="shared" si="2"/>
        <v>0</v>
      </c>
      <c r="AA30" s="167">
        <f t="shared" si="3"/>
        <v>0</v>
      </c>
      <c r="AB30" s="102"/>
      <c r="AC30" s="102"/>
      <c r="AD30" s="102"/>
      <c r="AE30" s="102"/>
      <c r="AF30" s="102">
        <v>9</v>
      </c>
      <c r="AG30" s="92"/>
      <c r="AH30" s="112"/>
      <c r="AI30" s="112"/>
      <c r="AJ30" s="92">
        <f>$M30*9</f>
        <v>0</v>
      </c>
      <c r="AK30" s="112"/>
      <c r="AL30" s="112"/>
      <c r="AM30" s="112"/>
      <c r="AN30" s="112"/>
      <c r="AO30" s="112"/>
      <c r="AP30" s="112"/>
      <c r="AQ30" s="102">
        <f t="shared" si="4"/>
        <v>0</v>
      </c>
      <c r="AR30" s="102">
        <f t="shared" si="5"/>
        <v>0</v>
      </c>
      <c r="AS30" s="102">
        <f t="shared" si="6"/>
        <v>0</v>
      </c>
      <c r="AT30" s="102">
        <f t="shared" si="7"/>
        <v>0</v>
      </c>
      <c r="AU30" s="102">
        <f t="shared" si="8"/>
        <v>0</v>
      </c>
      <c r="AV30" s="102">
        <f t="shared" si="9"/>
        <v>0</v>
      </c>
      <c r="AW30" s="102"/>
      <c r="AX30" s="102">
        <f t="shared" si="13"/>
        <v>0</v>
      </c>
      <c r="AY30" s="102">
        <f t="shared" si="13"/>
        <v>0</v>
      </c>
      <c r="AZ30" s="102">
        <f t="shared" si="13"/>
        <v>0</v>
      </c>
      <c r="BA30" s="102">
        <f t="shared" si="13"/>
        <v>0</v>
      </c>
      <c r="BB30" s="102">
        <f t="shared" si="13"/>
        <v>0</v>
      </c>
      <c r="BC30" s="102">
        <f t="shared" si="13"/>
        <v>0</v>
      </c>
      <c r="BD30" s="245">
        <v>20.57</v>
      </c>
      <c r="BE30" s="245">
        <f t="shared" si="11"/>
        <v>0</v>
      </c>
      <c r="BF30" s="33">
        <v>21000498</v>
      </c>
      <c r="BG30" s="180"/>
      <c r="BH30" s="33"/>
      <c r="BI30" s="33"/>
      <c r="BJ30" s="33"/>
      <c r="BK30" s="33"/>
      <c r="BL30" s="33"/>
    </row>
    <row r="31" spans="1:64" ht="15" customHeight="1">
      <c r="A31" s="516">
        <v>22081</v>
      </c>
      <c r="B31" s="559" t="s">
        <v>659</v>
      </c>
      <c r="C31" s="228" t="s">
        <v>43</v>
      </c>
      <c r="D31" s="225" t="s">
        <v>110</v>
      </c>
      <c r="E31" s="82">
        <v>8</v>
      </c>
      <c r="F31" s="96"/>
      <c r="G31" s="96"/>
      <c r="H31" s="96"/>
      <c r="I31" s="96">
        <v>8</v>
      </c>
      <c r="J31" s="96"/>
      <c r="K31" s="96"/>
      <c r="L31" s="201">
        <v>177.33</v>
      </c>
      <c r="M31" s="235">
        <f t="shared" si="14"/>
        <v>0</v>
      </c>
      <c r="N31" s="235"/>
      <c r="O31" s="239"/>
      <c r="P31" s="26"/>
      <c r="Q31" s="26"/>
      <c r="R31" s="26"/>
      <c r="S31" s="26"/>
      <c r="T31" s="26"/>
      <c r="U31" s="243"/>
      <c r="V31" s="243"/>
      <c r="W31" s="243"/>
      <c r="X31" s="243"/>
      <c r="Y31" s="170">
        <v>3.59</v>
      </c>
      <c r="Z31" s="166">
        <f t="shared" si="2"/>
        <v>0</v>
      </c>
      <c r="AA31" s="167">
        <f t="shared" si="3"/>
        <v>0</v>
      </c>
      <c r="AB31" s="102"/>
      <c r="AC31" s="102">
        <v>8</v>
      </c>
      <c r="AD31" s="102"/>
      <c r="AE31" s="102"/>
      <c r="AF31" s="102"/>
      <c r="AG31" s="92"/>
      <c r="AH31" s="112"/>
      <c r="AI31" s="112"/>
      <c r="AJ31" s="92">
        <f>$M31*4</f>
        <v>0</v>
      </c>
      <c r="AK31" s="92">
        <f>$M31*4</f>
        <v>0</v>
      </c>
      <c r="AL31" s="112"/>
      <c r="AM31" s="112"/>
      <c r="AN31" s="112"/>
      <c r="AO31" s="112"/>
      <c r="AP31" s="112"/>
      <c r="AQ31" s="102">
        <f t="shared" si="4"/>
        <v>0</v>
      </c>
      <c r="AR31" s="102">
        <f t="shared" si="5"/>
        <v>0</v>
      </c>
      <c r="AS31" s="102">
        <f t="shared" si="6"/>
        <v>0</v>
      </c>
      <c r="AT31" s="102">
        <f t="shared" si="7"/>
        <v>0</v>
      </c>
      <c r="AU31" s="102">
        <f t="shared" si="8"/>
        <v>0</v>
      </c>
      <c r="AV31" s="102">
        <f t="shared" si="9"/>
        <v>0</v>
      </c>
      <c r="AW31" s="102"/>
      <c r="AX31" s="102">
        <f t="shared" si="13"/>
        <v>0</v>
      </c>
      <c r="AY31" s="102">
        <f t="shared" si="13"/>
        <v>0</v>
      </c>
      <c r="AZ31" s="102">
        <f t="shared" si="13"/>
        <v>0</v>
      </c>
      <c r="BA31" s="102">
        <f t="shared" si="13"/>
        <v>0</v>
      </c>
      <c r="BB31" s="102">
        <f t="shared" si="13"/>
        <v>0</v>
      </c>
      <c r="BC31" s="102">
        <f t="shared" si="13"/>
        <v>0</v>
      </c>
      <c r="BD31" s="245">
        <v>32.31</v>
      </c>
      <c r="BE31" s="245">
        <f t="shared" si="11"/>
        <v>0</v>
      </c>
      <c r="BF31" s="33">
        <v>21000499</v>
      </c>
      <c r="BG31" s="180"/>
      <c r="BH31" s="33"/>
      <c r="BI31" s="33"/>
      <c r="BJ31" s="33"/>
      <c r="BK31" s="33"/>
      <c r="BL31" s="33"/>
    </row>
    <row r="32" spans="1:64" ht="15" customHeight="1">
      <c r="A32" s="516">
        <v>22082</v>
      </c>
      <c r="B32" s="559" t="s">
        <v>659</v>
      </c>
      <c r="C32" s="228" t="s">
        <v>46</v>
      </c>
      <c r="D32" s="225" t="s">
        <v>110</v>
      </c>
      <c r="E32" s="82">
        <v>5</v>
      </c>
      <c r="F32" s="96"/>
      <c r="G32" s="96"/>
      <c r="H32" s="96"/>
      <c r="I32" s="96">
        <v>5</v>
      </c>
      <c r="J32" s="96"/>
      <c r="K32" s="96"/>
      <c r="L32" s="201">
        <v>114.66</v>
      </c>
      <c r="M32" s="235">
        <f t="shared" si="14"/>
        <v>0</v>
      </c>
      <c r="N32" s="235"/>
      <c r="O32" s="239"/>
      <c r="P32" s="26"/>
      <c r="Q32" s="26"/>
      <c r="R32" s="26"/>
      <c r="S32" s="26"/>
      <c r="T32" s="26"/>
      <c r="U32" s="243"/>
      <c r="V32" s="243"/>
      <c r="W32" s="243"/>
      <c r="X32" s="243"/>
      <c r="Y32" s="170">
        <v>2.37</v>
      </c>
      <c r="Z32" s="166">
        <f t="shared" si="2"/>
        <v>0</v>
      </c>
      <c r="AA32" s="167">
        <f t="shared" si="3"/>
        <v>0</v>
      </c>
      <c r="AB32" s="102"/>
      <c r="AC32" s="102"/>
      <c r="AD32" s="102"/>
      <c r="AE32" s="102"/>
      <c r="AF32" s="102">
        <v>5</v>
      </c>
      <c r="AG32" s="92"/>
      <c r="AH32" s="112"/>
      <c r="AI32" s="112"/>
      <c r="AJ32" s="112"/>
      <c r="AK32" s="92">
        <f>$M32*5</f>
        <v>0</v>
      </c>
      <c r="AL32" s="112"/>
      <c r="AM32" s="112"/>
      <c r="AN32" s="112"/>
      <c r="AO32" s="112"/>
      <c r="AP32" s="112"/>
      <c r="AQ32" s="102">
        <f t="shared" si="4"/>
        <v>0</v>
      </c>
      <c r="AR32" s="102">
        <f t="shared" si="5"/>
        <v>0</v>
      </c>
      <c r="AS32" s="102">
        <f t="shared" si="6"/>
        <v>0</v>
      </c>
      <c r="AT32" s="102">
        <f t="shared" si="7"/>
        <v>0</v>
      </c>
      <c r="AU32" s="102">
        <f t="shared" si="8"/>
        <v>0</v>
      </c>
      <c r="AV32" s="102">
        <f t="shared" si="9"/>
        <v>0</v>
      </c>
      <c r="AW32" s="102"/>
      <c r="AX32" s="102">
        <f t="shared" si="13"/>
        <v>0</v>
      </c>
      <c r="AY32" s="102">
        <f t="shared" si="13"/>
        <v>0</v>
      </c>
      <c r="AZ32" s="102">
        <f t="shared" si="13"/>
        <v>0</v>
      </c>
      <c r="BA32" s="102">
        <f t="shared" si="13"/>
        <v>0</v>
      </c>
      <c r="BB32" s="102">
        <f t="shared" si="13"/>
        <v>0</v>
      </c>
      <c r="BC32" s="102">
        <f t="shared" si="13"/>
        <v>0</v>
      </c>
      <c r="BD32" s="245">
        <v>20.51</v>
      </c>
      <c r="BE32" s="245">
        <f t="shared" si="11"/>
        <v>0</v>
      </c>
      <c r="BF32" s="33">
        <v>21000500</v>
      </c>
      <c r="BG32" s="257"/>
      <c r="BH32" s="33"/>
      <c r="BI32" s="33"/>
      <c r="BJ32" s="33"/>
      <c r="BK32" s="33"/>
      <c r="BL32" s="33"/>
    </row>
    <row r="33" spans="1:64" ht="15" customHeight="1">
      <c r="A33" s="516">
        <v>22083</v>
      </c>
      <c r="B33" s="557" t="s">
        <v>660</v>
      </c>
      <c r="C33" s="228" t="s">
        <v>45</v>
      </c>
      <c r="D33" s="225" t="s">
        <v>110</v>
      </c>
      <c r="E33" s="82">
        <v>5</v>
      </c>
      <c r="F33" s="96"/>
      <c r="G33" s="96"/>
      <c r="H33" s="96"/>
      <c r="I33" s="96"/>
      <c r="J33" s="96"/>
      <c r="K33" s="96">
        <v>5</v>
      </c>
      <c r="L33" s="201">
        <v>359.07</v>
      </c>
      <c r="M33" s="235">
        <f t="shared" si="14"/>
        <v>0</v>
      </c>
      <c r="N33" s="235"/>
      <c r="O33" s="239"/>
      <c r="P33" s="26"/>
      <c r="Q33" s="26"/>
      <c r="R33" s="26"/>
      <c r="S33" s="26"/>
      <c r="T33" s="26"/>
      <c r="U33" s="243"/>
      <c r="V33" s="243"/>
      <c r="W33" s="243"/>
      <c r="X33" s="243"/>
      <c r="Y33" s="170">
        <v>8.02</v>
      </c>
      <c r="Z33" s="166">
        <f t="shared" si="2"/>
        <v>0</v>
      </c>
      <c r="AA33" s="167">
        <f t="shared" si="3"/>
        <v>0</v>
      </c>
      <c r="AB33" s="102"/>
      <c r="AC33" s="102"/>
      <c r="AD33" s="102"/>
      <c r="AE33" s="102">
        <v>5</v>
      </c>
      <c r="AF33" s="102"/>
      <c r="AG33" s="92"/>
      <c r="AH33" s="112"/>
      <c r="AI33" s="112"/>
      <c r="AJ33" s="112"/>
      <c r="AK33" s="92">
        <f>$M33*5</f>
        <v>0</v>
      </c>
      <c r="AL33" s="112"/>
      <c r="AM33" s="112"/>
      <c r="AN33" s="112"/>
      <c r="AO33" s="112"/>
      <c r="AP33" s="112"/>
      <c r="AQ33" s="102">
        <f t="shared" si="4"/>
        <v>0</v>
      </c>
      <c r="AR33" s="102">
        <f t="shared" si="5"/>
        <v>0</v>
      </c>
      <c r="AS33" s="102">
        <f t="shared" si="6"/>
        <v>0</v>
      </c>
      <c r="AT33" s="102">
        <f t="shared" si="7"/>
        <v>0</v>
      </c>
      <c r="AU33" s="102">
        <f t="shared" si="8"/>
        <v>0</v>
      </c>
      <c r="AV33" s="102">
        <f t="shared" si="9"/>
        <v>0</v>
      </c>
      <c r="AW33" s="102"/>
      <c r="AX33" s="102">
        <f t="shared" si="13"/>
        <v>0</v>
      </c>
      <c r="AY33" s="102">
        <f t="shared" si="13"/>
        <v>0</v>
      </c>
      <c r="AZ33" s="102">
        <f t="shared" si="13"/>
        <v>0</v>
      </c>
      <c r="BA33" s="102">
        <f t="shared" si="13"/>
        <v>0</v>
      </c>
      <c r="BB33" s="102">
        <f t="shared" si="13"/>
        <v>0</v>
      </c>
      <c r="BC33" s="102">
        <f t="shared" si="13"/>
        <v>0</v>
      </c>
      <c r="BD33" s="245">
        <v>65.27</v>
      </c>
      <c r="BE33" s="245">
        <f t="shared" si="11"/>
        <v>0</v>
      </c>
      <c r="BF33" s="33">
        <v>21000501</v>
      </c>
      <c r="BG33" s="180"/>
      <c r="BH33" s="33"/>
      <c r="BI33" s="33"/>
      <c r="BJ33" s="33"/>
      <c r="BK33" s="33"/>
      <c r="BL33" s="33"/>
    </row>
    <row r="34" spans="1:64" ht="15" customHeight="1">
      <c r="A34" s="515">
        <v>21204</v>
      </c>
      <c r="B34" s="555" t="s">
        <v>680</v>
      </c>
      <c r="C34" s="227" t="s">
        <v>47</v>
      </c>
      <c r="D34" s="196" t="s">
        <v>110</v>
      </c>
      <c r="E34" s="82">
        <v>3</v>
      </c>
      <c r="F34" s="32"/>
      <c r="G34" s="32"/>
      <c r="H34" s="32"/>
      <c r="I34" s="32"/>
      <c r="J34" s="32"/>
      <c r="K34" s="32">
        <v>3</v>
      </c>
      <c r="L34" s="234">
        <v>197.99640000000002</v>
      </c>
      <c r="M34" s="235">
        <f t="shared" si="14"/>
        <v>0</v>
      </c>
      <c r="N34" s="235"/>
      <c r="O34" s="236"/>
      <c r="P34" s="19"/>
      <c r="Q34" s="19"/>
      <c r="R34" s="19"/>
      <c r="S34" s="19"/>
      <c r="T34" s="19"/>
      <c r="U34" s="242"/>
      <c r="V34" s="242"/>
      <c r="W34" s="242"/>
      <c r="X34" s="242"/>
      <c r="Y34" s="169">
        <v>3.5089999999999999</v>
      </c>
      <c r="Z34" s="166">
        <f t="shared" si="2"/>
        <v>0</v>
      </c>
      <c r="AA34" s="167">
        <f t="shared" si="3"/>
        <v>0</v>
      </c>
      <c r="AB34" s="92"/>
      <c r="AC34" s="92"/>
      <c r="AD34" s="92"/>
      <c r="AE34" s="92"/>
      <c r="AF34" s="92"/>
      <c r="AG34" s="92">
        <v>3</v>
      </c>
      <c r="AH34" s="92"/>
      <c r="AI34" s="92"/>
      <c r="AJ34" s="92"/>
      <c r="AK34" s="92"/>
      <c r="AL34" s="92"/>
      <c r="AM34" s="92">
        <f>$M34*3</f>
        <v>0</v>
      </c>
      <c r="AN34" s="92"/>
      <c r="AO34" s="92"/>
      <c r="AP34" s="92"/>
      <c r="AQ34" s="102">
        <f t="shared" si="4"/>
        <v>0</v>
      </c>
      <c r="AR34" s="102">
        <f t="shared" si="5"/>
        <v>0</v>
      </c>
      <c r="AS34" s="102">
        <f t="shared" si="6"/>
        <v>0</v>
      </c>
      <c r="AT34" s="102">
        <f t="shared" si="7"/>
        <v>0</v>
      </c>
      <c r="AU34" s="102">
        <f t="shared" si="8"/>
        <v>0</v>
      </c>
      <c r="AV34" s="102">
        <f t="shared" si="9"/>
        <v>0</v>
      </c>
      <c r="AW34" s="92"/>
      <c r="AX34" s="102">
        <f t="shared" si="13"/>
        <v>0</v>
      </c>
      <c r="AY34" s="102">
        <f t="shared" si="13"/>
        <v>0</v>
      </c>
      <c r="AZ34" s="102">
        <f t="shared" si="13"/>
        <v>0</v>
      </c>
      <c r="BA34" s="102">
        <f t="shared" si="13"/>
        <v>0</v>
      </c>
      <c r="BB34" s="102">
        <f t="shared" si="13"/>
        <v>0</v>
      </c>
      <c r="BC34" s="102">
        <f t="shared" si="13"/>
        <v>0</v>
      </c>
      <c r="BD34" s="112"/>
      <c r="BE34" s="245">
        <f t="shared" si="11"/>
        <v>0</v>
      </c>
      <c r="BF34" s="33">
        <v>21000792</v>
      </c>
      <c r="BG34" s="248"/>
      <c r="BH34" s="33"/>
      <c r="BI34" s="33"/>
      <c r="BJ34" s="33"/>
      <c r="BK34" s="33"/>
      <c r="BL34" s="33"/>
    </row>
    <row r="35" spans="1:64" ht="15" customHeight="1">
      <c r="A35" s="513">
        <v>22095</v>
      </c>
      <c r="B35" s="555" t="s">
        <v>661</v>
      </c>
      <c r="C35" s="228" t="s">
        <v>47</v>
      </c>
      <c r="D35" s="225" t="s">
        <v>110</v>
      </c>
      <c r="E35" s="82">
        <v>4</v>
      </c>
      <c r="F35" s="96"/>
      <c r="G35" s="96"/>
      <c r="H35" s="96"/>
      <c r="I35" s="96"/>
      <c r="J35" s="96"/>
      <c r="K35" s="96">
        <v>4</v>
      </c>
      <c r="L35" s="234">
        <v>153.00360000000001</v>
      </c>
      <c r="M35" s="235">
        <f t="shared" si="14"/>
        <v>0</v>
      </c>
      <c r="N35" s="235"/>
      <c r="O35" s="239"/>
      <c r="P35" s="26"/>
      <c r="Q35" s="26"/>
      <c r="R35" s="26"/>
      <c r="S35" s="26"/>
      <c r="T35" s="26"/>
      <c r="U35" s="243"/>
      <c r="V35" s="243"/>
      <c r="W35" s="243"/>
      <c r="X35" s="243"/>
      <c r="Y35" s="170">
        <v>4.07</v>
      </c>
      <c r="Z35" s="166">
        <f t="shared" si="2"/>
        <v>0</v>
      </c>
      <c r="AA35" s="167">
        <f t="shared" si="3"/>
        <v>0</v>
      </c>
      <c r="AB35" s="102"/>
      <c r="AC35" s="102"/>
      <c r="AD35" s="102"/>
      <c r="AE35" s="102"/>
      <c r="AF35" s="102"/>
      <c r="AG35" s="92">
        <v>5</v>
      </c>
      <c r="AH35" s="112"/>
      <c r="AI35" s="112"/>
      <c r="AJ35" s="112"/>
      <c r="AK35" s="112"/>
      <c r="AL35" s="92">
        <f>$M35*5</f>
        <v>0</v>
      </c>
      <c r="AM35" s="112"/>
      <c r="AN35" s="112"/>
      <c r="AO35" s="112"/>
      <c r="AP35" s="112"/>
      <c r="AQ35" s="102">
        <f t="shared" si="4"/>
        <v>0</v>
      </c>
      <c r="AR35" s="102">
        <f t="shared" si="5"/>
        <v>0</v>
      </c>
      <c r="AS35" s="102">
        <f t="shared" si="6"/>
        <v>0</v>
      </c>
      <c r="AT35" s="102">
        <f t="shared" si="7"/>
        <v>0</v>
      </c>
      <c r="AU35" s="102">
        <f t="shared" si="8"/>
        <v>0</v>
      </c>
      <c r="AV35" s="102">
        <f t="shared" si="9"/>
        <v>0</v>
      </c>
      <c r="AW35" s="102"/>
      <c r="AX35" s="102">
        <f t="shared" si="13"/>
        <v>0</v>
      </c>
      <c r="AY35" s="102">
        <f t="shared" si="13"/>
        <v>0</v>
      </c>
      <c r="AZ35" s="102">
        <f t="shared" si="13"/>
        <v>0</v>
      </c>
      <c r="BA35" s="102">
        <f t="shared" si="13"/>
        <v>0</v>
      </c>
      <c r="BB35" s="102">
        <f t="shared" si="13"/>
        <v>0</v>
      </c>
      <c r="BC35" s="102">
        <f t="shared" si="13"/>
        <v>0</v>
      </c>
      <c r="BD35" s="245">
        <v>33.44</v>
      </c>
      <c r="BE35" s="245">
        <f t="shared" si="11"/>
        <v>0</v>
      </c>
      <c r="BF35" s="33">
        <v>21000518</v>
      </c>
      <c r="BG35" s="180"/>
      <c r="BH35" s="33"/>
      <c r="BI35" s="33"/>
      <c r="BJ35" s="33"/>
      <c r="BK35" s="33"/>
      <c r="BL35" s="33"/>
    </row>
    <row r="36" spans="1:64" ht="15" customHeight="1">
      <c r="A36" s="516">
        <v>22096</v>
      </c>
      <c r="B36" s="557" t="s">
        <v>662</v>
      </c>
      <c r="C36" s="228" t="s">
        <v>47</v>
      </c>
      <c r="D36" s="225" t="s">
        <v>110</v>
      </c>
      <c r="E36" s="82">
        <v>4</v>
      </c>
      <c r="F36" s="96"/>
      <c r="G36" s="96"/>
      <c r="H36" s="96"/>
      <c r="I36" s="96"/>
      <c r="J36" s="96"/>
      <c r="K36" s="96">
        <v>4</v>
      </c>
      <c r="L36" s="201">
        <v>176.91</v>
      </c>
      <c r="M36" s="235">
        <f t="shared" si="14"/>
        <v>0</v>
      </c>
      <c r="N36" s="235"/>
      <c r="O36" s="239"/>
      <c r="P36" s="26"/>
      <c r="Q36" s="26"/>
      <c r="R36" s="26"/>
      <c r="S36" s="26"/>
      <c r="T36" s="26"/>
      <c r="U36" s="243"/>
      <c r="V36" s="243"/>
      <c r="W36" s="243"/>
      <c r="X36" s="243"/>
      <c r="Y36" s="170">
        <v>3.71</v>
      </c>
      <c r="Z36" s="166">
        <f t="shared" si="2"/>
        <v>0</v>
      </c>
      <c r="AA36" s="167">
        <f t="shared" si="3"/>
        <v>0</v>
      </c>
      <c r="AB36" s="102"/>
      <c r="AC36" s="102"/>
      <c r="AD36" s="102"/>
      <c r="AE36" s="102"/>
      <c r="AF36" s="102"/>
      <c r="AG36" s="92">
        <v>4</v>
      </c>
      <c r="AH36" s="112"/>
      <c r="AI36" s="112"/>
      <c r="AJ36" s="112"/>
      <c r="AK36" s="112"/>
      <c r="AL36" s="92">
        <f>$M36*4</f>
        <v>0</v>
      </c>
      <c r="AM36" s="112"/>
      <c r="AN36" s="112"/>
      <c r="AO36" s="112"/>
      <c r="AP36" s="112"/>
      <c r="AQ36" s="102">
        <f t="shared" si="4"/>
        <v>0</v>
      </c>
      <c r="AR36" s="102">
        <f t="shared" si="5"/>
        <v>0</v>
      </c>
      <c r="AS36" s="102">
        <f t="shared" si="6"/>
        <v>0</v>
      </c>
      <c r="AT36" s="102">
        <f t="shared" si="7"/>
        <v>0</v>
      </c>
      <c r="AU36" s="102">
        <f t="shared" si="8"/>
        <v>0</v>
      </c>
      <c r="AV36" s="102">
        <f t="shared" si="9"/>
        <v>0</v>
      </c>
      <c r="AW36" s="102"/>
      <c r="AX36" s="102">
        <f t="shared" si="13"/>
        <v>0</v>
      </c>
      <c r="AY36" s="102">
        <f t="shared" si="13"/>
        <v>0</v>
      </c>
      <c r="AZ36" s="102">
        <f t="shared" si="13"/>
        <v>0</v>
      </c>
      <c r="BA36" s="102">
        <f t="shared" si="13"/>
        <v>0</v>
      </c>
      <c r="BB36" s="102">
        <f t="shared" si="13"/>
        <v>0</v>
      </c>
      <c r="BC36" s="102">
        <f t="shared" si="13"/>
        <v>0</v>
      </c>
      <c r="BD36" s="245">
        <v>31.77</v>
      </c>
      <c r="BE36" s="245">
        <f t="shared" si="11"/>
        <v>0</v>
      </c>
      <c r="BF36" s="33">
        <v>21000519</v>
      </c>
      <c r="BG36" s="180"/>
      <c r="BH36" s="33"/>
      <c r="BI36" s="33"/>
      <c r="BJ36" s="33"/>
      <c r="BK36" s="33"/>
      <c r="BL36" s="33"/>
    </row>
    <row r="37" spans="1:64" ht="15" customHeight="1">
      <c r="A37" s="516">
        <v>22097</v>
      </c>
      <c r="B37" s="557" t="s">
        <v>663</v>
      </c>
      <c r="C37" s="228" t="s">
        <v>47</v>
      </c>
      <c r="D37" s="225" t="s">
        <v>110</v>
      </c>
      <c r="E37" s="82">
        <v>3</v>
      </c>
      <c r="F37" s="96"/>
      <c r="G37" s="96"/>
      <c r="H37" s="96"/>
      <c r="I37" s="96"/>
      <c r="J37" s="96"/>
      <c r="K37" s="96">
        <v>3</v>
      </c>
      <c r="L37" s="201">
        <v>133.65</v>
      </c>
      <c r="M37" s="235">
        <f t="shared" si="14"/>
        <v>0</v>
      </c>
      <c r="N37" s="235"/>
      <c r="O37" s="239"/>
      <c r="P37" s="26"/>
      <c r="Q37" s="26"/>
      <c r="R37" s="26"/>
      <c r="S37" s="26"/>
      <c r="T37" s="26"/>
      <c r="U37" s="243"/>
      <c r="V37" s="243"/>
      <c r="W37" s="243"/>
      <c r="X37" s="243"/>
      <c r="Y37" s="170">
        <v>2.79</v>
      </c>
      <c r="Z37" s="166">
        <f t="shared" si="2"/>
        <v>0</v>
      </c>
      <c r="AA37" s="167">
        <f t="shared" si="3"/>
        <v>0</v>
      </c>
      <c r="AB37" s="102"/>
      <c r="AC37" s="102"/>
      <c r="AD37" s="102"/>
      <c r="AE37" s="102"/>
      <c r="AF37" s="102"/>
      <c r="AG37" s="92">
        <v>3</v>
      </c>
      <c r="AH37" s="112"/>
      <c r="AI37" s="112"/>
      <c r="AJ37" s="112"/>
      <c r="AK37" s="92">
        <f>$M37*1</f>
        <v>0</v>
      </c>
      <c r="AL37" s="92">
        <f>$M37*2</f>
        <v>0</v>
      </c>
      <c r="AM37" s="112"/>
      <c r="AN37" s="112"/>
      <c r="AO37" s="112"/>
      <c r="AP37" s="112"/>
      <c r="AQ37" s="102">
        <f t="shared" si="4"/>
        <v>0</v>
      </c>
      <c r="AR37" s="102">
        <f t="shared" si="5"/>
        <v>0</v>
      </c>
      <c r="AS37" s="102">
        <f t="shared" si="6"/>
        <v>0</v>
      </c>
      <c r="AT37" s="102">
        <f t="shared" si="7"/>
        <v>0</v>
      </c>
      <c r="AU37" s="102">
        <f t="shared" si="8"/>
        <v>0</v>
      </c>
      <c r="AV37" s="102">
        <f t="shared" si="9"/>
        <v>0</v>
      </c>
      <c r="AW37" s="102"/>
      <c r="AX37" s="102">
        <f t="shared" si="13"/>
        <v>0</v>
      </c>
      <c r="AY37" s="102">
        <f t="shared" si="13"/>
        <v>0</v>
      </c>
      <c r="AZ37" s="102">
        <f t="shared" si="13"/>
        <v>0</v>
      </c>
      <c r="BA37" s="102">
        <f t="shared" si="13"/>
        <v>0</v>
      </c>
      <c r="BB37" s="102">
        <f t="shared" si="13"/>
        <v>0</v>
      </c>
      <c r="BC37" s="102">
        <f t="shared" si="13"/>
        <v>0</v>
      </c>
      <c r="BD37" s="245">
        <v>23.75</v>
      </c>
      <c r="BE37" s="245">
        <f t="shared" si="11"/>
        <v>0</v>
      </c>
      <c r="BF37" s="33">
        <v>21000520</v>
      </c>
      <c r="BG37" s="180"/>
      <c r="BH37" s="33"/>
      <c r="BI37" s="33"/>
      <c r="BJ37" s="33"/>
      <c r="BK37" s="33"/>
      <c r="BL37" s="33"/>
    </row>
    <row r="38" spans="1:64" ht="15" customHeight="1">
      <c r="A38" s="512">
        <v>21104</v>
      </c>
      <c r="B38" s="557" t="s">
        <v>681</v>
      </c>
      <c r="C38" s="227" t="s">
        <v>300</v>
      </c>
      <c r="D38" s="196" t="s">
        <v>110</v>
      </c>
      <c r="E38" s="82">
        <v>3</v>
      </c>
      <c r="F38" s="32"/>
      <c r="G38" s="32"/>
      <c r="H38" s="32"/>
      <c r="I38" s="32"/>
      <c r="J38" s="32">
        <v>3</v>
      </c>
      <c r="K38" s="32"/>
      <c r="L38" s="201">
        <v>138.81</v>
      </c>
      <c r="M38" s="235">
        <f t="shared" si="14"/>
        <v>0</v>
      </c>
      <c r="N38" s="235"/>
      <c r="O38" s="236"/>
      <c r="P38" s="19"/>
      <c r="Q38" s="19"/>
      <c r="R38" s="19"/>
      <c r="S38" s="19"/>
      <c r="T38" s="19"/>
      <c r="U38" s="242"/>
      <c r="V38" s="242"/>
      <c r="W38" s="242"/>
      <c r="X38" s="242"/>
      <c r="Y38" s="169">
        <v>2.21</v>
      </c>
      <c r="Z38" s="166">
        <f t="shared" si="2"/>
        <v>0</v>
      </c>
      <c r="AA38" s="167">
        <f t="shared" si="3"/>
        <v>0</v>
      </c>
      <c r="AB38" s="92"/>
      <c r="AC38" s="92">
        <v>1</v>
      </c>
      <c r="AD38" s="92"/>
      <c r="AE38" s="92">
        <v>1</v>
      </c>
      <c r="AF38" s="92"/>
      <c r="AG38" s="92">
        <v>1</v>
      </c>
      <c r="AH38" s="112"/>
      <c r="AI38" s="112"/>
      <c r="AJ38" s="112"/>
      <c r="AK38" s="112"/>
      <c r="AL38" s="92">
        <f>$M38*3</f>
        <v>0</v>
      </c>
      <c r="AM38" s="112"/>
      <c r="AN38" s="112"/>
      <c r="AO38" s="112"/>
      <c r="AP38" s="112"/>
      <c r="AQ38" s="102">
        <f t="shared" si="4"/>
        <v>0</v>
      </c>
      <c r="AR38" s="102">
        <f t="shared" si="5"/>
        <v>0</v>
      </c>
      <c r="AS38" s="102">
        <f t="shared" si="6"/>
        <v>0</v>
      </c>
      <c r="AT38" s="102">
        <f t="shared" si="7"/>
        <v>0</v>
      </c>
      <c r="AU38" s="102">
        <f t="shared" si="8"/>
        <v>0</v>
      </c>
      <c r="AV38" s="102">
        <f t="shared" si="9"/>
        <v>0</v>
      </c>
      <c r="AW38" s="92"/>
      <c r="AX38" s="102">
        <f t="shared" si="13"/>
        <v>0</v>
      </c>
      <c r="AY38" s="102">
        <f t="shared" si="13"/>
        <v>0</v>
      </c>
      <c r="AZ38" s="102">
        <f t="shared" si="13"/>
        <v>0</v>
      </c>
      <c r="BA38" s="102">
        <f t="shared" si="13"/>
        <v>0</v>
      </c>
      <c r="BB38" s="102">
        <f t="shared" si="13"/>
        <v>0</v>
      </c>
      <c r="BC38" s="102">
        <f t="shared" si="13"/>
        <v>0</v>
      </c>
      <c r="BD38" s="112">
        <v>25.36</v>
      </c>
      <c r="BE38" s="245">
        <f t="shared" si="11"/>
        <v>0</v>
      </c>
      <c r="BF38" s="33">
        <v>21000525</v>
      </c>
      <c r="BG38" s="248"/>
      <c r="BH38" s="33"/>
      <c r="BI38" s="33"/>
      <c r="BJ38" s="33"/>
      <c r="BK38" s="33"/>
      <c r="BL38" s="33"/>
    </row>
    <row r="39" spans="1:64" ht="15" customHeight="1">
      <c r="A39" s="515">
        <v>21105</v>
      </c>
      <c r="B39" s="555" t="s">
        <v>682</v>
      </c>
      <c r="C39" s="228" t="s">
        <v>47</v>
      </c>
      <c r="D39" s="225" t="s">
        <v>110</v>
      </c>
      <c r="E39" s="82">
        <v>2</v>
      </c>
      <c r="F39" s="96"/>
      <c r="G39" s="96"/>
      <c r="H39" s="96"/>
      <c r="I39" s="96"/>
      <c r="J39" s="96"/>
      <c r="K39" s="96">
        <v>2</v>
      </c>
      <c r="L39" s="234">
        <v>102.60000000000001</v>
      </c>
      <c r="M39" s="235">
        <f t="shared" si="14"/>
        <v>0</v>
      </c>
      <c r="N39" s="235"/>
      <c r="O39" s="239"/>
      <c r="P39" s="26"/>
      <c r="Q39" s="26"/>
      <c r="R39" s="26"/>
      <c r="S39" s="26"/>
      <c r="T39" s="26"/>
      <c r="U39" s="243"/>
      <c r="V39" s="243"/>
      <c r="W39" s="243"/>
      <c r="X39" s="243"/>
      <c r="Y39" s="170">
        <v>1.31</v>
      </c>
      <c r="Z39" s="166">
        <f t="shared" si="2"/>
        <v>0</v>
      </c>
      <c r="AA39" s="167">
        <f t="shared" si="3"/>
        <v>0</v>
      </c>
      <c r="AB39" s="102"/>
      <c r="AC39" s="102"/>
      <c r="AD39" s="102"/>
      <c r="AE39" s="102"/>
      <c r="AF39" s="102"/>
      <c r="AG39" s="92">
        <v>2</v>
      </c>
      <c r="AH39" s="112"/>
      <c r="AI39" s="112"/>
      <c r="AJ39" s="112"/>
      <c r="AK39" s="112"/>
      <c r="AL39" s="112"/>
      <c r="AM39" s="92">
        <f>$M39*2</f>
        <v>0</v>
      </c>
      <c r="AN39" s="112"/>
      <c r="AO39" s="112"/>
      <c r="AP39" s="112"/>
      <c r="AQ39" s="102">
        <f t="shared" si="4"/>
        <v>0</v>
      </c>
      <c r="AR39" s="102">
        <f t="shared" si="5"/>
        <v>0</v>
      </c>
      <c r="AS39" s="102">
        <f t="shared" si="6"/>
        <v>0</v>
      </c>
      <c r="AT39" s="102">
        <f t="shared" si="7"/>
        <v>0</v>
      </c>
      <c r="AU39" s="102">
        <f t="shared" si="8"/>
        <v>0</v>
      </c>
      <c r="AV39" s="102">
        <f t="shared" si="9"/>
        <v>0</v>
      </c>
      <c r="AW39" s="102"/>
      <c r="AX39" s="102">
        <f t="shared" si="13"/>
        <v>0</v>
      </c>
      <c r="AY39" s="102">
        <f t="shared" si="13"/>
        <v>0</v>
      </c>
      <c r="AZ39" s="102">
        <f t="shared" si="13"/>
        <v>0</v>
      </c>
      <c r="BA39" s="102">
        <f t="shared" si="13"/>
        <v>0</v>
      </c>
      <c r="BB39" s="102">
        <f t="shared" si="13"/>
        <v>0</v>
      </c>
      <c r="BC39" s="102">
        <f t="shared" si="13"/>
        <v>0</v>
      </c>
      <c r="BD39" s="245">
        <v>19.96</v>
      </c>
      <c r="BE39" s="245">
        <f t="shared" si="11"/>
        <v>0</v>
      </c>
      <c r="BF39" s="33">
        <v>21000526</v>
      </c>
      <c r="BG39" s="186"/>
      <c r="BH39" s="33"/>
      <c r="BI39" s="33"/>
      <c r="BJ39" s="33"/>
      <c r="BK39" s="33"/>
      <c r="BL39" s="33"/>
    </row>
    <row r="40" spans="1:64" ht="15" customHeight="1">
      <c r="A40" s="512">
        <v>22109</v>
      </c>
      <c r="B40" s="557" t="s">
        <v>666</v>
      </c>
      <c r="C40" s="228" t="s">
        <v>47</v>
      </c>
      <c r="D40" s="225" t="s">
        <v>110</v>
      </c>
      <c r="E40" s="82">
        <v>5</v>
      </c>
      <c r="F40" s="96"/>
      <c r="G40" s="96"/>
      <c r="H40" s="96"/>
      <c r="I40" s="96">
        <v>5</v>
      </c>
      <c r="J40" s="96"/>
      <c r="K40" s="96"/>
      <c r="L40" s="201">
        <v>107.43</v>
      </c>
      <c r="M40" s="235">
        <f t="shared" si="14"/>
        <v>0</v>
      </c>
      <c r="N40" s="235"/>
      <c r="O40" s="239"/>
      <c r="P40" s="26"/>
      <c r="Q40" s="26"/>
      <c r="R40" s="26"/>
      <c r="S40" s="26"/>
      <c r="T40" s="26"/>
      <c r="U40" s="243"/>
      <c r="V40" s="243"/>
      <c r="W40" s="243"/>
      <c r="X40" s="243"/>
      <c r="Y40" s="170">
        <v>2.0499999999999998</v>
      </c>
      <c r="Z40" s="166">
        <f t="shared" si="2"/>
        <v>0</v>
      </c>
      <c r="AA40" s="167">
        <f t="shared" si="3"/>
        <v>0</v>
      </c>
      <c r="AB40" s="102"/>
      <c r="AC40" s="102"/>
      <c r="AD40" s="102"/>
      <c r="AE40" s="102"/>
      <c r="AF40" s="102"/>
      <c r="AG40" s="92">
        <v>5</v>
      </c>
      <c r="AH40" s="112"/>
      <c r="AI40" s="112"/>
      <c r="AJ40" s="112"/>
      <c r="AK40" s="92">
        <f>$M40*5</f>
        <v>0</v>
      </c>
      <c r="AL40" s="112"/>
      <c r="AM40" s="112"/>
      <c r="AN40" s="112"/>
      <c r="AO40" s="112"/>
      <c r="AP40" s="112"/>
      <c r="AQ40" s="102">
        <f t="shared" si="4"/>
        <v>0</v>
      </c>
      <c r="AR40" s="102">
        <f t="shared" si="5"/>
        <v>0</v>
      </c>
      <c r="AS40" s="102">
        <f t="shared" si="6"/>
        <v>0</v>
      </c>
      <c r="AT40" s="102">
        <f t="shared" si="7"/>
        <v>0</v>
      </c>
      <c r="AU40" s="102">
        <f t="shared" si="8"/>
        <v>0</v>
      </c>
      <c r="AV40" s="102">
        <f t="shared" si="9"/>
        <v>0</v>
      </c>
      <c r="AW40" s="102"/>
      <c r="AX40" s="102">
        <f t="shared" si="13"/>
        <v>0</v>
      </c>
      <c r="AY40" s="102">
        <f t="shared" si="13"/>
        <v>0</v>
      </c>
      <c r="AZ40" s="102">
        <f t="shared" si="13"/>
        <v>0</v>
      </c>
      <c r="BA40" s="102">
        <f t="shared" si="13"/>
        <v>0</v>
      </c>
      <c r="BB40" s="102">
        <f t="shared" si="13"/>
        <v>0</v>
      </c>
      <c r="BC40" s="102">
        <f t="shared" si="13"/>
        <v>0</v>
      </c>
      <c r="BD40" s="245">
        <v>19.149999999999999</v>
      </c>
      <c r="BE40" s="245">
        <f t="shared" si="11"/>
        <v>0</v>
      </c>
      <c r="BF40" s="33">
        <v>21000528</v>
      </c>
      <c r="BG40" s="248"/>
      <c r="BH40" s="33"/>
      <c r="BI40" s="33"/>
      <c r="BJ40" s="33"/>
      <c r="BK40" s="33"/>
      <c r="BL40" s="33"/>
    </row>
    <row r="41" spans="1:64" ht="15" customHeight="1">
      <c r="A41" s="512">
        <v>22110</v>
      </c>
      <c r="B41" s="557" t="s">
        <v>667</v>
      </c>
      <c r="C41" s="228" t="s">
        <v>47</v>
      </c>
      <c r="D41" s="225" t="s">
        <v>110</v>
      </c>
      <c r="E41" s="82">
        <v>5</v>
      </c>
      <c r="F41" s="96"/>
      <c r="G41" s="96"/>
      <c r="H41" s="96"/>
      <c r="I41" s="96"/>
      <c r="J41" s="96">
        <v>5</v>
      </c>
      <c r="K41" s="96"/>
      <c r="L41" s="201">
        <v>170.37</v>
      </c>
      <c r="M41" s="235">
        <f t="shared" si="14"/>
        <v>0</v>
      </c>
      <c r="N41" s="235"/>
      <c r="O41" s="239"/>
      <c r="P41" s="26"/>
      <c r="Q41" s="26"/>
      <c r="R41" s="26"/>
      <c r="S41" s="26"/>
      <c r="T41" s="26"/>
      <c r="U41" s="243"/>
      <c r="V41" s="243"/>
      <c r="W41" s="243"/>
      <c r="X41" s="243"/>
      <c r="Y41" s="170">
        <v>3.64</v>
      </c>
      <c r="Z41" s="166">
        <f t="shared" si="2"/>
        <v>0</v>
      </c>
      <c r="AA41" s="167">
        <f t="shared" si="3"/>
        <v>0</v>
      </c>
      <c r="AB41" s="102"/>
      <c r="AC41" s="102"/>
      <c r="AD41" s="102"/>
      <c r="AE41" s="102"/>
      <c r="AF41" s="102"/>
      <c r="AG41" s="92">
        <v>5</v>
      </c>
      <c r="AH41" s="112"/>
      <c r="AI41" s="112"/>
      <c r="AJ41" s="112"/>
      <c r="AK41" s="92">
        <f>$M41*1</f>
        <v>0</v>
      </c>
      <c r="AL41" s="92">
        <f>$M41*4</f>
        <v>0</v>
      </c>
      <c r="AN41" s="112"/>
      <c r="AO41" s="112"/>
      <c r="AP41" s="112"/>
      <c r="AQ41" s="102">
        <f t="shared" si="4"/>
        <v>0</v>
      </c>
      <c r="AR41" s="102">
        <f t="shared" si="5"/>
        <v>0</v>
      </c>
      <c r="AS41" s="102">
        <f t="shared" si="6"/>
        <v>0</v>
      </c>
      <c r="AT41" s="102">
        <f t="shared" si="7"/>
        <v>0</v>
      </c>
      <c r="AU41" s="102">
        <f t="shared" si="8"/>
        <v>0</v>
      </c>
      <c r="AV41" s="102">
        <f t="shared" si="9"/>
        <v>0</v>
      </c>
      <c r="AW41" s="102"/>
      <c r="AX41" s="102">
        <f t="shared" si="13"/>
        <v>0</v>
      </c>
      <c r="AY41" s="102">
        <f t="shared" si="13"/>
        <v>0</v>
      </c>
      <c r="AZ41" s="102">
        <f t="shared" si="13"/>
        <v>0</v>
      </c>
      <c r="BA41" s="102">
        <f t="shared" si="13"/>
        <v>0</v>
      </c>
      <c r="BB41" s="102">
        <f t="shared" si="13"/>
        <v>0</v>
      </c>
      <c r="BC41" s="102">
        <f t="shared" si="13"/>
        <v>0</v>
      </c>
      <c r="BD41" s="245">
        <v>30.69</v>
      </c>
      <c r="BE41" s="245">
        <f t="shared" si="11"/>
        <v>0</v>
      </c>
      <c r="BF41" s="33">
        <v>21000529</v>
      </c>
      <c r="BG41" s="180"/>
      <c r="BH41" s="33"/>
      <c r="BI41" s="33"/>
      <c r="BJ41" s="33"/>
      <c r="BK41" s="33"/>
      <c r="BL41" s="33"/>
    </row>
    <row r="42" spans="1:64" ht="15" customHeight="1">
      <c r="A42" s="516">
        <v>22111</v>
      </c>
      <c r="B42" s="557" t="s">
        <v>668</v>
      </c>
      <c r="C42" s="228" t="s">
        <v>47</v>
      </c>
      <c r="D42" s="225" t="s">
        <v>110</v>
      </c>
      <c r="E42" s="82">
        <v>5</v>
      </c>
      <c r="F42" s="96"/>
      <c r="G42" s="96"/>
      <c r="H42" s="96"/>
      <c r="I42" s="96"/>
      <c r="J42" s="96">
        <v>5</v>
      </c>
      <c r="K42" s="96"/>
      <c r="L42" s="201">
        <v>162.24</v>
      </c>
      <c r="M42" s="235">
        <f t="shared" si="14"/>
        <v>0</v>
      </c>
      <c r="N42" s="235"/>
      <c r="O42" s="239"/>
      <c r="P42" s="26"/>
      <c r="Q42" s="26"/>
      <c r="R42" s="26"/>
      <c r="S42" s="26"/>
      <c r="T42" s="26"/>
      <c r="U42" s="243"/>
      <c r="V42" s="243"/>
      <c r="W42" s="243"/>
      <c r="X42" s="243"/>
      <c r="Y42" s="170">
        <v>3.45</v>
      </c>
      <c r="Z42" s="166">
        <f t="shared" si="2"/>
        <v>0</v>
      </c>
      <c r="AA42" s="167">
        <f t="shared" si="3"/>
        <v>0</v>
      </c>
      <c r="AB42" s="102"/>
      <c r="AC42" s="102"/>
      <c r="AD42" s="102"/>
      <c r="AE42" s="102"/>
      <c r="AF42" s="102"/>
      <c r="AG42" s="92">
        <v>5</v>
      </c>
      <c r="AH42" s="112"/>
      <c r="AI42" s="112"/>
      <c r="AJ42" s="112"/>
      <c r="AK42" s="92">
        <f>$M42*3</f>
        <v>0</v>
      </c>
      <c r="AL42" s="92">
        <f>$M42*3</f>
        <v>0</v>
      </c>
      <c r="AM42" s="112"/>
      <c r="AN42" s="112"/>
      <c r="AO42" s="112"/>
      <c r="AP42" s="112"/>
      <c r="AQ42" s="102">
        <f t="shared" si="4"/>
        <v>0</v>
      </c>
      <c r="AR42" s="102">
        <f t="shared" si="5"/>
        <v>0</v>
      </c>
      <c r="AS42" s="102">
        <f t="shared" si="6"/>
        <v>0</v>
      </c>
      <c r="AT42" s="102">
        <f t="shared" si="7"/>
        <v>0</v>
      </c>
      <c r="AU42" s="102">
        <f t="shared" si="8"/>
        <v>0</v>
      </c>
      <c r="AV42" s="102">
        <f t="shared" si="9"/>
        <v>0</v>
      </c>
      <c r="AW42" s="102"/>
      <c r="AX42" s="102">
        <f t="shared" si="13"/>
        <v>0</v>
      </c>
      <c r="AY42" s="102">
        <f t="shared" si="13"/>
        <v>0</v>
      </c>
      <c r="AZ42" s="102">
        <f t="shared" si="13"/>
        <v>0</v>
      </c>
      <c r="BA42" s="102">
        <f t="shared" si="13"/>
        <v>0</v>
      </c>
      <c r="BB42" s="102">
        <f t="shared" si="13"/>
        <v>0</v>
      </c>
      <c r="BC42" s="102">
        <f t="shared" si="13"/>
        <v>0</v>
      </c>
      <c r="BD42" s="245">
        <v>29.21</v>
      </c>
      <c r="BE42" s="245">
        <f t="shared" si="11"/>
        <v>0</v>
      </c>
      <c r="BF42" s="33">
        <v>21000530</v>
      </c>
      <c r="BG42" s="180"/>
      <c r="BH42" s="33"/>
      <c r="BI42" s="33"/>
      <c r="BJ42" s="33"/>
      <c r="BK42" s="33"/>
      <c r="BL42" s="33"/>
    </row>
    <row r="43" spans="1:64" ht="15" customHeight="1">
      <c r="A43" s="516">
        <v>22112</v>
      </c>
      <c r="B43" s="557" t="s">
        <v>669</v>
      </c>
      <c r="C43" s="228" t="s">
        <v>46</v>
      </c>
      <c r="D43" s="225" t="s">
        <v>110</v>
      </c>
      <c r="E43" s="82">
        <v>4</v>
      </c>
      <c r="F43" s="96"/>
      <c r="G43" s="96"/>
      <c r="H43" s="96"/>
      <c r="I43" s="96"/>
      <c r="J43" s="96">
        <v>4</v>
      </c>
      <c r="K43" s="96"/>
      <c r="L43" s="201">
        <v>126.81</v>
      </c>
      <c r="M43" s="235">
        <f t="shared" si="14"/>
        <v>0</v>
      </c>
      <c r="N43" s="235"/>
      <c r="O43" s="239"/>
      <c r="P43" s="26"/>
      <c r="Q43" s="26"/>
      <c r="R43" s="26"/>
      <c r="S43" s="26"/>
      <c r="T43" s="26"/>
      <c r="U43" s="243"/>
      <c r="V43" s="243"/>
      <c r="W43" s="243"/>
      <c r="X43" s="243"/>
      <c r="Y43" s="170">
        <v>2.7</v>
      </c>
      <c r="Z43" s="166">
        <f t="shared" si="2"/>
        <v>0</v>
      </c>
      <c r="AA43" s="167">
        <f t="shared" si="3"/>
        <v>0</v>
      </c>
      <c r="AB43" s="102"/>
      <c r="AC43" s="102"/>
      <c r="AD43" s="102"/>
      <c r="AE43" s="102"/>
      <c r="AF43" s="102">
        <v>4</v>
      </c>
      <c r="AG43" s="92"/>
      <c r="AH43" s="112"/>
      <c r="AI43" s="112"/>
      <c r="AJ43" s="112"/>
      <c r="AK43" s="92">
        <f>$M43*2</f>
        <v>0</v>
      </c>
      <c r="AL43" s="92">
        <f>$M43*2</f>
        <v>0</v>
      </c>
      <c r="AM43" s="112"/>
      <c r="AN43" s="112"/>
      <c r="AO43" s="112"/>
      <c r="AP43" s="112"/>
      <c r="AQ43" s="102">
        <f t="shared" si="4"/>
        <v>0</v>
      </c>
      <c r="AR43" s="102">
        <f t="shared" si="5"/>
        <v>0</v>
      </c>
      <c r="AS43" s="102">
        <f t="shared" si="6"/>
        <v>0</v>
      </c>
      <c r="AT43" s="102">
        <f t="shared" si="7"/>
        <v>0</v>
      </c>
      <c r="AU43" s="102">
        <f t="shared" si="8"/>
        <v>0</v>
      </c>
      <c r="AV43" s="102">
        <f t="shared" si="9"/>
        <v>0</v>
      </c>
      <c r="AW43" s="102"/>
      <c r="AX43" s="102">
        <f t="shared" si="13"/>
        <v>0</v>
      </c>
      <c r="AY43" s="102">
        <f t="shared" si="13"/>
        <v>0</v>
      </c>
      <c r="AZ43" s="102">
        <f t="shared" si="13"/>
        <v>0</v>
      </c>
      <c r="BA43" s="102">
        <f t="shared" ref="BA43:BC52" si="15">$M43*AE43</f>
        <v>0</v>
      </c>
      <c r="BB43" s="102">
        <f t="shared" si="15"/>
        <v>0</v>
      </c>
      <c r="BC43" s="102">
        <f t="shared" si="15"/>
        <v>0</v>
      </c>
      <c r="BD43" s="245">
        <v>22.61</v>
      </c>
      <c r="BE43" s="245">
        <f t="shared" si="11"/>
        <v>0</v>
      </c>
      <c r="BF43" s="33">
        <v>21000531</v>
      </c>
      <c r="BG43" s="180"/>
      <c r="BH43" s="33"/>
      <c r="BI43" s="33"/>
      <c r="BJ43" s="33"/>
      <c r="BK43" s="33"/>
      <c r="BL43" s="33"/>
    </row>
    <row r="44" spans="1:64" ht="15" customHeight="1">
      <c r="A44" s="516">
        <v>22113</v>
      </c>
      <c r="B44" s="557" t="s">
        <v>670</v>
      </c>
      <c r="C44" s="228" t="s">
        <v>47</v>
      </c>
      <c r="D44" s="225" t="s">
        <v>110</v>
      </c>
      <c r="E44" s="82">
        <v>4</v>
      </c>
      <c r="F44" s="96"/>
      <c r="G44" s="96"/>
      <c r="H44" s="96"/>
      <c r="I44" s="96"/>
      <c r="J44" s="96"/>
      <c r="K44" s="96">
        <v>4</v>
      </c>
      <c r="L44" s="201">
        <v>276.45</v>
      </c>
      <c r="M44" s="235">
        <f t="shared" si="14"/>
        <v>0</v>
      </c>
      <c r="N44" s="235"/>
      <c r="O44" s="239"/>
      <c r="P44" s="26"/>
      <c r="Q44" s="26"/>
      <c r="R44" s="26"/>
      <c r="S44" s="26"/>
      <c r="T44" s="26"/>
      <c r="U44" s="243"/>
      <c r="V44" s="243"/>
      <c r="W44" s="243"/>
      <c r="X44" s="243"/>
      <c r="Y44" s="170">
        <v>6.2</v>
      </c>
      <c r="Z44" s="166">
        <f t="shared" si="2"/>
        <v>0</v>
      </c>
      <c r="AA44" s="167">
        <f t="shared" si="3"/>
        <v>0</v>
      </c>
      <c r="AB44" s="102"/>
      <c r="AC44" s="102"/>
      <c r="AD44" s="102"/>
      <c r="AE44" s="102"/>
      <c r="AF44" s="102"/>
      <c r="AG44" s="92">
        <v>4</v>
      </c>
      <c r="AH44" s="112"/>
      <c r="AI44" s="112"/>
      <c r="AJ44" s="112"/>
      <c r="AK44" s="112"/>
      <c r="AL44" s="92">
        <f>$M44*2</f>
        <v>0</v>
      </c>
      <c r="AM44" s="92">
        <f>$M44*2</f>
        <v>0</v>
      </c>
      <c r="AN44" s="112"/>
      <c r="AO44" s="112"/>
      <c r="AP44" s="112"/>
      <c r="AQ44" s="102">
        <f t="shared" si="4"/>
        <v>0</v>
      </c>
      <c r="AR44" s="102">
        <f t="shared" si="5"/>
        <v>0</v>
      </c>
      <c r="AS44" s="102">
        <f t="shared" si="6"/>
        <v>0</v>
      </c>
      <c r="AT44" s="102">
        <f t="shared" si="7"/>
        <v>0</v>
      </c>
      <c r="AU44" s="102">
        <f t="shared" si="8"/>
        <v>0</v>
      </c>
      <c r="AV44" s="102">
        <f t="shared" si="9"/>
        <v>0</v>
      </c>
      <c r="AW44" s="102"/>
      <c r="AX44" s="102">
        <f t="shared" ref="AX44:AZ52" si="16">$M44*AB44</f>
        <v>0</v>
      </c>
      <c r="AY44" s="102">
        <f t="shared" si="16"/>
        <v>0</v>
      </c>
      <c r="AZ44" s="102">
        <f t="shared" si="16"/>
        <v>0</v>
      </c>
      <c r="BA44" s="102">
        <f t="shared" si="15"/>
        <v>0</v>
      </c>
      <c r="BB44" s="102">
        <f t="shared" si="15"/>
        <v>0</v>
      </c>
      <c r="BC44" s="102">
        <f t="shared" si="15"/>
        <v>0</v>
      </c>
      <c r="BD44" s="245">
        <v>49.99</v>
      </c>
      <c r="BE44" s="245">
        <f t="shared" si="11"/>
        <v>0</v>
      </c>
      <c r="BF44" s="33">
        <v>21000532</v>
      </c>
      <c r="BG44" s="180"/>
      <c r="BH44" s="33"/>
      <c r="BI44" s="33"/>
      <c r="BJ44" s="33"/>
      <c r="BK44" s="33"/>
      <c r="BL44" s="33"/>
    </row>
    <row r="45" spans="1:64" ht="15" customHeight="1">
      <c r="A45" s="516">
        <v>22120</v>
      </c>
      <c r="B45" s="557" t="s">
        <v>671</v>
      </c>
      <c r="C45" s="228" t="s">
        <v>43</v>
      </c>
      <c r="D45" s="225" t="s">
        <v>110</v>
      </c>
      <c r="E45" s="82">
        <v>5</v>
      </c>
      <c r="F45" s="96"/>
      <c r="G45" s="96"/>
      <c r="H45" s="96"/>
      <c r="I45" s="96">
        <v>5</v>
      </c>
      <c r="J45" s="96"/>
      <c r="K45" s="96"/>
      <c r="L45" s="201">
        <v>160.62</v>
      </c>
      <c r="M45" s="235">
        <f t="shared" si="14"/>
        <v>0</v>
      </c>
      <c r="N45" s="235"/>
      <c r="O45" s="239"/>
      <c r="P45" s="26"/>
      <c r="Q45" s="26"/>
      <c r="R45" s="26"/>
      <c r="S45" s="26"/>
      <c r="T45" s="26"/>
      <c r="U45" s="243"/>
      <c r="V45" s="243"/>
      <c r="W45" s="243"/>
      <c r="X45" s="243"/>
      <c r="Y45" s="170">
        <v>3.42</v>
      </c>
      <c r="Z45" s="166">
        <f t="shared" si="2"/>
        <v>0</v>
      </c>
      <c r="AA45" s="167">
        <f t="shared" si="3"/>
        <v>0</v>
      </c>
      <c r="AB45" s="102"/>
      <c r="AC45" s="102">
        <v>5</v>
      </c>
      <c r="AD45" s="102"/>
      <c r="AE45" s="102"/>
      <c r="AF45" s="102"/>
      <c r="AG45" s="92"/>
      <c r="AH45" s="112"/>
      <c r="AI45" s="112"/>
      <c r="AJ45" s="112"/>
      <c r="AK45" s="92">
        <f>$M45*1</f>
        <v>0</v>
      </c>
      <c r="AL45" s="92">
        <f>$M45*4</f>
        <v>0</v>
      </c>
      <c r="AM45" s="112"/>
      <c r="AN45" s="112"/>
      <c r="AO45" s="112"/>
      <c r="AP45" s="112"/>
      <c r="AQ45" s="102">
        <f t="shared" si="4"/>
        <v>0</v>
      </c>
      <c r="AR45" s="102">
        <f t="shared" si="5"/>
        <v>0</v>
      </c>
      <c r="AS45" s="102">
        <f t="shared" si="6"/>
        <v>0</v>
      </c>
      <c r="AT45" s="102">
        <f t="shared" si="7"/>
        <v>0</v>
      </c>
      <c r="AU45" s="102">
        <f t="shared" si="8"/>
        <v>0</v>
      </c>
      <c r="AV45" s="102">
        <f t="shared" si="9"/>
        <v>0</v>
      </c>
      <c r="AW45" s="102"/>
      <c r="AX45" s="102">
        <f t="shared" si="16"/>
        <v>0</v>
      </c>
      <c r="AY45" s="102">
        <f t="shared" si="16"/>
        <v>0</v>
      </c>
      <c r="AZ45" s="102">
        <f t="shared" si="16"/>
        <v>0</v>
      </c>
      <c r="BA45" s="102">
        <f t="shared" si="15"/>
        <v>0</v>
      </c>
      <c r="BB45" s="102">
        <f t="shared" si="15"/>
        <v>0</v>
      </c>
      <c r="BC45" s="102">
        <f t="shared" si="15"/>
        <v>0</v>
      </c>
      <c r="BD45" s="245">
        <v>28.91</v>
      </c>
      <c r="BE45" s="245">
        <f t="shared" si="11"/>
        <v>0</v>
      </c>
      <c r="BF45" s="33">
        <v>21000539</v>
      </c>
      <c r="BG45" s="180"/>
      <c r="BH45" s="33"/>
      <c r="BI45" s="33"/>
      <c r="BJ45" s="33"/>
      <c r="BK45" s="33"/>
      <c r="BL45" s="33"/>
    </row>
    <row r="46" spans="1:64" ht="15" customHeight="1">
      <c r="A46" s="516">
        <v>22121</v>
      </c>
      <c r="B46" s="557" t="s">
        <v>672</v>
      </c>
      <c r="C46" s="228" t="s">
        <v>43</v>
      </c>
      <c r="D46" s="225" t="s">
        <v>110</v>
      </c>
      <c r="E46" s="82">
        <v>2</v>
      </c>
      <c r="F46" s="96"/>
      <c r="G46" s="96"/>
      <c r="H46" s="96"/>
      <c r="I46" s="96"/>
      <c r="J46" s="96">
        <v>2</v>
      </c>
      <c r="K46" s="96"/>
      <c r="L46" s="201">
        <v>75.989999999999995</v>
      </c>
      <c r="M46" s="235">
        <f t="shared" si="14"/>
        <v>0</v>
      </c>
      <c r="N46" s="235"/>
      <c r="O46" s="239"/>
      <c r="P46" s="26"/>
      <c r="Q46" s="26"/>
      <c r="R46" s="26"/>
      <c r="S46" s="26"/>
      <c r="T46" s="26"/>
      <c r="U46" s="243"/>
      <c r="V46" s="243"/>
      <c r="W46" s="243"/>
      <c r="X46" s="243"/>
      <c r="Y46" s="170">
        <v>1.54</v>
      </c>
      <c r="Z46" s="166">
        <f t="shared" si="2"/>
        <v>0</v>
      </c>
      <c r="AA46" s="167">
        <f t="shared" si="3"/>
        <v>0</v>
      </c>
      <c r="AB46" s="102"/>
      <c r="AC46" s="102">
        <v>2</v>
      </c>
      <c r="AD46" s="102"/>
      <c r="AE46" s="102"/>
      <c r="AF46" s="102"/>
      <c r="AG46" s="92"/>
      <c r="AH46" s="112"/>
      <c r="AI46" s="112"/>
      <c r="AJ46" s="112"/>
      <c r="AK46" s="112"/>
      <c r="AL46" s="92">
        <f>$M46*2</f>
        <v>0</v>
      </c>
      <c r="AM46" s="112"/>
      <c r="AN46" s="112"/>
      <c r="AO46" s="112"/>
      <c r="AP46" s="112"/>
      <c r="AQ46" s="102">
        <f t="shared" si="4"/>
        <v>0</v>
      </c>
      <c r="AR46" s="102">
        <f t="shared" si="5"/>
        <v>0</v>
      </c>
      <c r="AS46" s="102">
        <f t="shared" si="6"/>
        <v>0</v>
      </c>
      <c r="AT46" s="102">
        <f t="shared" si="7"/>
        <v>0</v>
      </c>
      <c r="AU46" s="102">
        <f t="shared" si="8"/>
        <v>0</v>
      </c>
      <c r="AV46" s="102">
        <f t="shared" si="9"/>
        <v>0</v>
      </c>
      <c r="AW46" s="102"/>
      <c r="AX46" s="102">
        <f t="shared" si="16"/>
        <v>0</v>
      </c>
      <c r="AY46" s="102">
        <f t="shared" si="16"/>
        <v>0</v>
      </c>
      <c r="AZ46" s="102">
        <f t="shared" si="16"/>
        <v>0</v>
      </c>
      <c r="BA46" s="102">
        <f t="shared" si="15"/>
        <v>0</v>
      </c>
      <c r="BB46" s="102">
        <f t="shared" si="15"/>
        <v>0</v>
      </c>
      <c r="BC46" s="102">
        <f t="shared" si="15"/>
        <v>0</v>
      </c>
      <c r="BD46" s="245">
        <v>13.06</v>
      </c>
      <c r="BE46" s="245">
        <f t="shared" si="11"/>
        <v>0</v>
      </c>
      <c r="BF46" s="33">
        <v>21000540</v>
      </c>
      <c r="BG46" s="180"/>
      <c r="BH46" s="33"/>
      <c r="BI46" s="33"/>
      <c r="BJ46" s="33"/>
      <c r="BK46" s="33"/>
      <c r="BL46" s="33"/>
    </row>
    <row r="47" spans="1:64" ht="15" customHeight="1">
      <c r="A47" s="516">
        <v>22133</v>
      </c>
      <c r="B47" s="557" t="s">
        <v>673</v>
      </c>
      <c r="C47" s="228" t="s">
        <v>43</v>
      </c>
      <c r="D47" s="225" t="s">
        <v>110</v>
      </c>
      <c r="E47" s="82">
        <v>4</v>
      </c>
      <c r="F47" s="96"/>
      <c r="G47" s="96"/>
      <c r="H47" s="96"/>
      <c r="I47" s="96"/>
      <c r="J47" s="96"/>
      <c r="K47" s="96">
        <v>4</v>
      </c>
      <c r="L47" s="201">
        <v>298.5</v>
      </c>
      <c r="M47" s="235">
        <f t="shared" si="14"/>
        <v>0</v>
      </c>
      <c r="N47" s="235"/>
      <c r="O47" s="239"/>
      <c r="P47" s="26"/>
      <c r="Q47" s="26"/>
      <c r="R47" s="26"/>
      <c r="S47" s="26"/>
      <c r="T47" s="26"/>
      <c r="U47" s="243"/>
      <c r="V47" s="243"/>
      <c r="W47" s="243"/>
      <c r="X47" s="243"/>
      <c r="Y47" s="170">
        <v>6.63</v>
      </c>
      <c r="Z47" s="166">
        <f t="shared" si="2"/>
        <v>0</v>
      </c>
      <c r="AA47" s="167">
        <f t="shared" si="3"/>
        <v>0</v>
      </c>
      <c r="AB47" s="102"/>
      <c r="AC47" s="102">
        <v>4</v>
      </c>
      <c r="AD47" s="102"/>
      <c r="AE47" s="102"/>
      <c r="AF47" s="102"/>
      <c r="AG47" s="92"/>
      <c r="AH47" s="112"/>
      <c r="AI47" s="112"/>
      <c r="AJ47" s="112"/>
      <c r="AK47" s="92">
        <f>$M47*2</f>
        <v>0</v>
      </c>
      <c r="AL47" s="92">
        <f>$M47*2</f>
        <v>0</v>
      </c>
      <c r="AN47" s="112"/>
      <c r="AO47" s="108"/>
      <c r="AP47" s="112"/>
      <c r="AQ47" s="102">
        <f t="shared" si="4"/>
        <v>0</v>
      </c>
      <c r="AR47" s="102">
        <f t="shared" si="5"/>
        <v>0</v>
      </c>
      <c r="AS47" s="102">
        <f t="shared" si="6"/>
        <v>0</v>
      </c>
      <c r="AT47" s="102">
        <f t="shared" si="7"/>
        <v>0</v>
      </c>
      <c r="AU47" s="102">
        <f t="shared" si="8"/>
        <v>0</v>
      </c>
      <c r="AV47" s="102">
        <f t="shared" si="9"/>
        <v>0</v>
      </c>
      <c r="AW47" s="102"/>
      <c r="AX47" s="102">
        <f t="shared" si="16"/>
        <v>0</v>
      </c>
      <c r="AY47" s="102">
        <f t="shared" si="16"/>
        <v>0</v>
      </c>
      <c r="AZ47" s="102">
        <f t="shared" si="16"/>
        <v>0</v>
      </c>
      <c r="BA47" s="102">
        <f t="shared" si="15"/>
        <v>0</v>
      </c>
      <c r="BB47" s="102">
        <f t="shared" si="15"/>
        <v>0</v>
      </c>
      <c r="BC47" s="102">
        <f t="shared" si="15"/>
        <v>0</v>
      </c>
      <c r="BD47" s="245">
        <v>53.92</v>
      </c>
      <c r="BE47" s="245">
        <f t="shared" si="11"/>
        <v>0</v>
      </c>
      <c r="BF47" s="33">
        <v>21000550</v>
      </c>
      <c r="BG47" s="33"/>
      <c r="BH47" s="33"/>
      <c r="BI47" s="33"/>
      <c r="BJ47" s="33"/>
      <c r="BK47" s="33"/>
      <c r="BL47" s="33"/>
    </row>
    <row r="48" spans="1:64" ht="15" customHeight="1">
      <c r="A48" s="516">
        <v>22139</v>
      </c>
      <c r="B48" s="557" t="s">
        <v>674</v>
      </c>
      <c r="C48" s="228" t="s">
        <v>302</v>
      </c>
      <c r="D48" s="225" t="s">
        <v>110</v>
      </c>
      <c r="E48" s="82">
        <v>21</v>
      </c>
      <c r="F48" s="96"/>
      <c r="G48" s="96">
        <v>21</v>
      </c>
      <c r="H48" s="96"/>
      <c r="I48" s="96"/>
      <c r="J48" s="96"/>
      <c r="K48" s="96"/>
      <c r="L48" s="201">
        <v>155.34</v>
      </c>
      <c r="M48" s="235">
        <f t="shared" si="14"/>
        <v>0</v>
      </c>
      <c r="N48" s="235"/>
      <c r="O48" s="239"/>
      <c r="P48" s="26"/>
      <c r="Q48" s="26"/>
      <c r="R48" s="26"/>
      <c r="S48" s="26"/>
      <c r="T48" s="26"/>
      <c r="U48" s="243"/>
      <c r="V48" s="243"/>
      <c r="W48" s="243"/>
      <c r="X48" s="243"/>
      <c r="Y48" s="170">
        <v>1.887</v>
      </c>
      <c r="Z48" s="166">
        <f t="shared" si="2"/>
        <v>0</v>
      </c>
      <c r="AA48" s="167">
        <f t="shared" si="3"/>
        <v>0</v>
      </c>
      <c r="AB48" s="102"/>
      <c r="AC48" s="102">
        <v>6</v>
      </c>
      <c r="AD48" s="102"/>
      <c r="AE48" s="102">
        <v>5</v>
      </c>
      <c r="AF48" s="102">
        <v>5</v>
      </c>
      <c r="AG48" s="92">
        <v>5</v>
      </c>
      <c r="AH48" s="112"/>
      <c r="AI48" s="92">
        <f>$M48*21</f>
        <v>0</v>
      </c>
      <c r="AJ48" s="112"/>
      <c r="AK48" s="112"/>
      <c r="AL48" s="112"/>
      <c r="AM48" s="112"/>
      <c r="AN48" s="112"/>
      <c r="AO48" s="112"/>
      <c r="AP48" s="112"/>
      <c r="AQ48" s="102">
        <f t="shared" si="4"/>
        <v>0</v>
      </c>
      <c r="AR48" s="102">
        <f t="shared" si="5"/>
        <v>0</v>
      </c>
      <c r="AS48" s="102">
        <f t="shared" si="6"/>
        <v>0</v>
      </c>
      <c r="AT48" s="102">
        <f t="shared" si="7"/>
        <v>0</v>
      </c>
      <c r="AU48" s="102">
        <f t="shared" si="8"/>
        <v>0</v>
      </c>
      <c r="AV48" s="102">
        <f t="shared" si="9"/>
        <v>0</v>
      </c>
      <c r="AW48" s="102"/>
      <c r="AX48" s="102">
        <f t="shared" si="16"/>
        <v>0</v>
      </c>
      <c r="AY48" s="102">
        <f t="shared" si="16"/>
        <v>0</v>
      </c>
      <c r="AZ48" s="102">
        <f t="shared" si="16"/>
        <v>0</v>
      </c>
      <c r="BA48" s="102">
        <f t="shared" si="15"/>
        <v>0</v>
      </c>
      <c r="BB48" s="102">
        <f t="shared" si="15"/>
        <v>0</v>
      </c>
      <c r="BC48" s="102">
        <f t="shared" si="15"/>
        <v>0</v>
      </c>
      <c r="BD48" s="245">
        <v>29.72</v>
      </c>
      <c r="BE48" s="245">
        <f t="shared" si="11"/>
        <v>0</v>
      </c>
      <c r="BF48" s="33">
        <v>21000552</v>
      </c>
      <c r="BG48" s="33"/>
      <c r="BH48" s="33"/>
      <c r="BI48" s="33"/>
      <c r="BJ48" s="33"/>
      <c r="BK48" s="33"/>
      <c r="BL48" s="33"/>
    </row>
    <row r="49" spans="1:64" ht="15" customHeight="1">
      <c r="A49" s="516">
        <v>22140</v>
      </c>
      <c r="B49" s="557" t="s">
        <v>675</v>
      </c>
      <c r="C49" s="228" t="s">
        <v>45</v>
      </c>
      <c r="D49" s="517" t="s">
        <v>110</v>
      </c>
      <c r="E49" s="82">
        <v>10</v>
      </c>
      <c r="F49" s="96"/>
      <c r="G49" s="96"/>
      <c r="H49" s="96">
        <v>10</v>
      </c>
      <c r="I49" s="96"/>
      <c r="J49" s="96"/>
      <c r="K49" s="96"/>
      <c r="L49" s="201">
        <v>116.67</v>
      </c>
      <c r="M49" s="235">
        <f t="shared" si="14"/>
        <v>0</v>
      </c>
      <c r="N49" s="235"/>
      <c r="O49" s="239"/>
      <c r="P49" s="26"/>
      <c r="Q49" s="26"/>
      <c r="R49" s="26"/>
      <c r="S49" s="26"/>
      <c r="T49" s="26"/>
      <c r="U49" s="243"/>
      <c r="V49" s="243"/>
      <c r="W49" s="243"/>
      <c r="X49" s="243"/>
      <c r="Y49" s="170">
        <v>1.91</v>
      </c>
      <c r="Z49" s="166">
        <f t="shared" si="2"/>
        <v>0</v>
      </c>
      <c r="AA49" s="167">
        <f t="shared" si="3"/>
        <v>0</v>
      </c>
      <c r="AB49" s="102"/>
      <c r="AC49" s="102"/>
      <c r="AD49" s="102"/>
      <c r="AE49" s="102">
        <v>10</v>
      </c>
      <c r="AF49" s="102"/>
      <c r="AG49" s="92"/>
      <c r="AH49" s="112"/>
      <c r="AI49" s="92">
        <f>$M49*6</f>
        <v>0</v>
      </c>
      <c r="AJ49" s="92">
        <f>$M49*4</f>
        <v>0</v>
      </c>
      <c r="AK49" s="112"/>
      <c r="AL49" s="112"/>
      <c r="AN49" s="112"/>
      <c r="AO49" s="112"/>
      <c r="AP49" s="112"/>
      <c r="AQ49" s="102">
        <f t="shared" si="4"/>
        <v>0</v>
      </c>
      <c r="AR49" s="102">
        <f t="shared" si="5"/>
        <v>0</v>
      </c>
      <c r="AS49" s="102">
        <f t="shared" si="6"/>
        <v>0</v>
      </c>
      <c r="AT49" s="102">
        <f t="shared" si="7"/>
        <v>0</v>
      </c>
      <c r="AU49" s="102">
        <f t="shared" si="8"/>
        <v>0</v>
      </c>
      <c r="AV49" s="102">
        <f t="shared" si="9"/>
        <v>0</v>
      </c>
      <c r="AW49" s="102"/>
      <c r="AX49" s="102">
        <f t="shared" si="16"/>
        <v>0</v>
      </c>
      <c r="AY49" s="102">
        <f t="shared" si="16"/>
        <v>0</v>
      </c>
      <c r="AZ49" s="102">
        <f t="shared" si="16"/>
        <v>0</v>
      </c>
      <c r="BA49" s="102">
        <f t="shared" si="15"/>
        <v>0</v>
      </c>
      <c r="BB49" s="102">
        <f t="shared" si="15"/>
        <v>0</v>
      </c>
      <c r="BC49" s="102">
        <f t="shared" si="15"/>
        <v>0</v>
      </c>
      <c r="BD49" s="245">
        <v>21.42</v>
      </c>
      <c r="BE49" s="245">
        <f t="shared" si="11"/>
        <v>0</v>
      </c>
      <c r="BF49" s="33">
        <v>21000553</v>
      </c>
      <c r="BG49" s="33"/>
      <c r="BH49" s="33"/>
      <c r="BI49" s="33"/>
      <c r="BJ49" s="33"/>
      <c r="BK49" s="33"/>
      <c r="BL49" s="33"/>
    </row>
    <row r="50" spans="1:64" ht="15" customHeight="1">
      <c r="A50" s="516">
        <v>22141</v>
      </c>
      <c r="B50" s="557" t="s">
        <v>676</v>
      </c>
      <c r="C50" s="228" t="s">
        <v>43</v>
      </c>
      <c r="D50" s="225" t="s">
        <v>110</v>
      </c>
      <c r="E50" s="82">
        <v>10</v>
      </c>
      <c r="F50" s="96"/>
      <c r="G50" s="96"/>
      <c r="H50" s="96"/>
      <c r="I50" s="96">
        <v>10</v>
      </c>
      <c r="J50" s="96"/>
      <c r="K50" s="96"/>
      <c r="L50" s="201">
        <v>170.76</v>
      </c>
      <c r="M50" s="235">
        <f t="shared" si="14"/>
        <v>0</v>
      </c>
      <c r="N50" s="235"/>
      <c r="O50" s="239"/>
      <c r="P50" s="26"/>
      <c r="Q50" s="26"/>
      <c r="R50" s="26"/>
      <c r="S50" s="26"/>
      <c r="T50" s="26"/>
      <c r="U50" s="243"/>
      <c r="V50" s="243"/>
      <c r="W50" s="243"/>
      <c r="X50" s="243"/>
      <c r="Y50" s="170">
        <v>3.3</v>
      </c>
      <c r="Z50" s="166">
        <f t="shared" si="2"/>
        <v>0</v>
      </c>
      <c r="AA50" s="167">
        <f t="shared" si="3"/>
        <v>0</v>
      </c>
      <c r="AB50" s="102"/>
      <c r="AC50" s="102">
        <v>10</v>
      </c>
      <c r="AD50" s="102"/>
      <c r="AE50" s="102"/>
      <c r="AF50" s="102"/>
      <c r="AG50" s="92"/>
      <c r="AH50" s="112"/>
      <c r="AI50" s="112"/>
      <c r="AJ50" s="112"/>
      <c r="AK50" s="92">
        <f>$M50*9</f>
        <v>0</v>
      </c>
      <c r="AL50" s="92">
        <f>$M50*1</f>
        <v>0</v>
      </c>
      <c r="AM50" s="112"/>
      <c r="AN50" s="112"/>
      <c r="AO50" s="112"/>
      <c r="AP50" s="112"/>
      <c r="AQ50" s="102">
        <f t="shared" si="4"/>
        <v>0</v>
      </c>
      <c r="AR50" s="102">
        <f t="shared" si="5"/>
        <v>0</v>
      </c>
      <c r="AS50" s="102">
        <f t="shared" si="6"/>
        <v>0</v>
      </c>
      <c r="AT50" s="102">
        <f t="shared" si="7"/>
        <v>0</v>
      </c>
      <c r="AU50" s="102">
        <f t="shared" si="8"/>
        <v>0</v>
      </c>
      <c r="AV50" s="102">
        <f t="shared" si="9"/>
        <v>0</v>
      </c>
      <c r="AW50" s="102"/>
      <c r="AX50" s="102">
        <f t="shared" si="16"/>
        <v>0</v>
      </c>
      <c r="AY50" s="102">
        <f t="shared" si="16"/>
        <v>0</v>
      </c>
      <c r="AZ50" s="102">
        <f t="shared" si="16"/>
        <v>0</v>
      </c>
      <c r="BA50" s="102">
        <f t="shared" si="15"/>
        <v>0</v>
      </c>
      <c r="BB50" s="102">
        <f t="shared" si="15"/>
        <v>0</v>
      </c>
      <c r="BC50" s="102">
        <f t="shared" si="15"/>
        <v>0</v>
      </c>
      <c r="BD50" s="245">
        <v>31.34</v>
      </c>
      <c r="BE50" s="245">
        <f t="shared" si="11"/>
        <v>0</v>
      </c>
      <c r="BF50" s="33">
        <v>21000554</v>
      </c>
      <c r="BG50" s="33"/>
      <c r="BH50" s="33"/>
      <c r="BI50" s="33"/>
      <c r="BJ50" s="33"/>
      <c r="BK50" s="33"/>
      <c r="BL50" s="33"/>
    </row>
    <row r="51" spans="1:64" ht="15" customHeight="1">
      <c r="A51" s="516">
        <v>22142</v>
      </c>
      <c r="B51" s="559" t="s">
        <v>677</v>
      </c>
      <c r="C51" s="228" t="s">
        <v>43</v>
      </c>
      <c r="D51" s="225" t="s">
        <v>110</v>
      </c>
      <c r="E51" s="82">
        <v>3</v>
      </c>
      <c r="F51" s="96"/>
      <c r="G51" s="96"/>
      <c r="H51" s="96"/>
      <c r="I51" s="96"/>
      <c r="J51" s="96">
        <v>3</v>
      </c>
      <c r="K51" s="96"/>
      <c r="L51" s="201">
        <v>103.77</v>
      </c>
      <c r="M51" s="235">
        <f t="shared" si="14"/>
        <v>0</v>
      </c>
      <c r="N51" s="235"/>
      <c r="O51" s="253"/>
      <c r="P51" s="254"/>
      <c r="Q51" s="254"/>
      <c r="R51" s="254"/>
      <c r="S51" s="254"/>
      <c r="T51" s="254"/>
      <c r="U51" s="254"/>
      <c r="V51" s="254"/>
      <c r="W51" s="254"/>
      <c r="X51" s="254"/>
      <c r="Y51" s="256">
        <v>2.1800000000000002</v>
      </c>
      <c r="Z51" s="166">
        <f t="shared" si="2"/>
        <v>0</v>
      </c>
      <c r="AA51" s="167">
        <f t="shared" si="3"/>
        <v>0</v>
      </c>
      <c r="AB51" s="102"/>
      <c r="AC51" s="102">
        <v>3</v>
      </c>
      <c r="AD51" s="102"/>
      <c r="AE51" s="102"/>
      <c r="AF51" s="102"/>
      <c r="AG51" s="92"/>
      <c r="AH51" s="92"/>
      <c r="AI51" s="112"/>
      <c r="AJ51" s="112"/>
      <c r="AK51" s="92">
        <f>$M51*2</f>
        <v>0</v>
      </c>
      <c r="AL51" s="92">
        <f>$M51*1</f>
        <v>0</v>
      </c>
      <c r="AM51" s="112"/>
      <c r="AN51" s="112"/>
      <c r="AO51" s="112"/>
      <c r="AP51" s="112"/>
      <c r="AQ51" s="102">
        <f t="shared" si="4"/>
        <v>0</v>
      </c>
      <c r="AR51" s="102">
        <f t="shared" si="5"/>
        <v>0</v>
      </c>
      <c r="AS51" s="102">
        <f t="shared" si="6"/>
        <v>0</v>
      </c>
      <c r="AT51" s="102">
        <f t="shared" si="7"/>
        <v>0</v>
      </c>
      <c r="AU51" s="102">
        <f t="shared" si="8"/>
        <v>0</v>
      </c>
      <c r="AV51" s="102">
        <f t="shared" si="9"/>
        <v>0</v>
      </c>
      <c r="AW51" s="102"/>
      <c r="AX51" s="102">
        <f t="shared" si="16"/>
        <v>0</v>
      </c>
      <c r="AY51" s="102">
        <f t="shared" si="16"/>
        <v>0</v>
      </c>
      <c r="AZ51" s="102">
        <f t="shared" si="16"/>
        <v>0</v>
      </c>
      <c r="BA51" s="102">
        <f t="shared" si="15"/>
        <v>0</v>
      </c>
      <c r="BB51" s="102">
        <f t="shared" si="15"/>
        <v>0</v>
      </c>
      <c r="BC51" s="102">
        <f t="shared" si="15"/>
        <v>0</v>
      </c>
      <c r="BD51" s="245">
        <v>18.28</v>
      </c>
      <c r="BE51" s="245">
        <f t="shared" si="11"/>
        <v>0</v>
      </c>
      <c r="BF51" s="33">
        <v>21000555</v>
      </c>
      <c r="BG51" s="33"/>
      <c r="BH51" s="33"/>
      <c r="BI51" s="33"/>
      <c r="BJ51" s="33"/>
      <c r="BK51" s="33"/>
      <c r="BL51" s="33"/>
    </row>
    <row r="52" spans="1:64" ht="15" customHeight="1">
      <c r="A52" s="516">
        <v>22143</v>
      </c>
      <c r="B52" s="559" t="s">
        <v>678</v>
      </c>
      <c r="C52" s="228" t="s">
        <v>43</v>
      </c>
      <c r="D52" s="225" t="s">
        <v>110</v>
      </c>
      <c r="E52" s="82">
        <v>3</v>
      </c>
      <c r="F52" s="96"/>
      <c r="G52" s="96"/>
      <c r="H52" s="96"/>
      <c r="I52" s="96"/>
      <c r="J52" s="96"/>
      <c r="K52" s="96">
        <v>3</v>
      </c>
      <c r="L52" s="541">
        <v>121.23</v>
      </c>
      <c r="M52" s="235">
        <f t="shared" si="14"/>
        <v>0</v>
      </c>
      <c r="N52" s="235"/>
      <c r="O52" s="253"/>
      <c r="P52" s="254"/>
      <c r="Q52" s="254"/>
      <c r="R52" s="254"/>
      <c r="S52" s="254"/>
      <c r="T52" s="254"/>
      <c r="U52" s="254"/>
      <c r="V52" s="254"/>
      <c r="W52" s="254"/>
      <c r="X52" s="254"/>
      <c r="Y52" s="256">
        <v>2.4089999999999998</v>
      </c>
      <c r="Z52" s="166">
        <f t="shared" si="2"/>
        <v>0</v>
      </c>
      <c r="AA52" s="167">
        <f t="shared" si="3"/>
        <v>0</v>
      </c>
      <c r="AB52" s="102"/>
      <c r="AC52" s="102">
        <v>3</v>
      </c>
      <c r="AD52" s="102"/>
      <c r="AE52" s="102"/>
      <c r="AF52" s="102"/>
      <c r="AG52" s="92"/>
      <c r="AH52" s="92"/>
      <c r="AI52" s="112"/>
      <c r="AJ52" s="112"/>
      <c r="AK52" s="92">
        <f>$M52*2</f>
        <v>0</v>
      </c>
      <c r="AL52" s="92">
        <f>$M52*1</f>
        <v>0</v>
      </c>
      <c r="AM52" s="112"/>
      <c r="AN52" s="112"/>
      <c r="AO52" s="112"/>
      <c r="AP52" s="112"/>
      <c r="AQ52" s="102">
        <f t="shared" si="4"/>
        <v>0</v>
      </c>
      <c r="AR52" s="102">
        <f t="shared" si="5"/>
        <v>0</v>
      </c>
      <c r="AS52" s="102">
        <f t="shared" si="6"/>
        <v>0</v>
      </c>
      <c r="AT52" s="102">
        <f t="shared" si="7"/>
        <v>0</v>
      </c>
      <c r="AU52" s="102">
        <f t="shared" si="8"/>
        <v>0</v>
      </c>
      <c r="AV52" s="102">
        <f t="shared" si="9"/>
        <v>0</v>
      </c>
      <c r="AW52" s="245"/>
      <c r="AX52" s="102">
        <f t="shared" si="16"/>
        <v>0</v>
      </c>
      <c r="AY52" s="102">
        <f t="shared" si="16"/>
        <v>0</v>
      </c>
      <c r="AZ52" s="102">
        <f t="shared" si="16"/>
        <v>0</v>
      </c>
      <c r="BA52" s="102">
        <f t="shared" si="15"/>
        <v>0</v>
      </c>
      <c r="BB52" s="102">
        <f t="shared" si="15"/>
        <v>0</v>
      </c>
      <c r="BC52" s="102">
        <f t="shared" si="15"/>
        <v>0</v>
      </c>
      <c r="BD52" s="245">
        <v>21.45</v>
      </c>
      <c r="BE52" s="245">
        <f t="shared" si="11"/>
        <v>0</v>
      </c>
      <c r="BF52" s="33">
        <v>21000556</v>
      </c>
      <c r="BG52" s="33"/>
      <c r="BH52" s="33"/>
      <c r="BI52" s="33"/>
      <c r="BJ52" s="33"/>
      <c r="BK52" s="33"/>
      <c r="BL52" s="33"/>
    </row>
    <row r="53" spans="1:64" ht="15" customHeight="1">
      <c r="A53" s="108" t="s">
        <v>679</v>
      </c>
      <c r="B53" s="108"/>
      <c r="C53" s="108"/>
      <c r="D53" s="109"/>
      <c r="E53" s="33"/>
      <c r="F53" s="108"/>
      <c r="G53" s="108"/>
      <c r="H53" s="108"/>
      <c r="I53" s="108"/>
      <c r="J53" s="108"/>
      <c r="K53" s="108"/>
      <c r="L53" s="138" t="s">
        <v>633</v>
      </c>
      <c r="M53" s="139">
        <f>SUM(M6:M52)</f>
        <v>0</v>
      </c>
      <c r="N53" s="266"/>
      <c r="O53" s="112"/>
      <c r="P53" s="112"/>
      <c r="Q53" s="112"/>
      <c r="R53" s="112"/>
      <c r="S53" s="112"/>
      <c r="T53" s="112"/>
      <c r="U53" s="112"/>
      <c r="V53" s="112"/>
      <c r="W53" s="112"/>
      <c r="X53" s="112"/>
      <c r="Y53" s="112"/>
      <c r="Z53" s="172"/>
      <c r="AB53" s="173"/>
      <c r="AC53" s="173"/>
      <c r="AD53" s="173"/>
      <c r="AE53" s="173"/>
      <c r="AF53" s="173"/>
      <c r="AG53" s="173"/>
      <c r="AH53" s="172"/>
      <c r="AI53" s="3">
        <v>40</v>
      </c>
      <c r="AJ53" s="3">
        <v>50</v>
      </c>
      <c r="AK53" s="3">
        <v>70</v>
      </c>
      <c r="AL53" s="3">
        <v>90</v>
      </c>
      <c r="AM53" s="3">
        <v>100</v>
      </c>
      <c r="AN53" s="3">
        <v>120</v>
      </c>
      <c r="AO53" s="3" t="s">
        <v>70</v>
      </c>
      <c r="AP53" s="3" t="s">
        <v>71</v>
      </c>
      <c r="AQ53" s="184">
        <f t="shared" ref="AQ53:AV53" si="17">SUM(AQ5:AQ52)</f>
        <v>0</v>
      </c>
      <c r="AR53" s="184">
        <f t="shared" si="17"/>
        <v>0</v>
      </c>
      <c r="AS53" s="184">
        <f t="shared" si="17"/>
        <v>0</v>
      </c>
      <c r="AT53" s="184">
        <f t="shared" si="17"/>
        <v>0</v>
      </c>
      <c r="AU53" s="184">
        <f t="shared" si="17"/>
        <v>0</v>
      </c>
      <c r="AV53" s="184">
        <f t="shared" si="17"/>
        <v>0</v>
      </c>
      <c r="AW53" s="33"/>
      <c r="AX53" s="184">
        <f t="shared" ref="AX53:BC53" si="18">SUM(AX5:AX52)</f>
        <v>0</v>
      </c>
      <c r="AY53" s="184">
        <f t="shared" si="18"/>
        <v>0</v>
      </c>
      <c r="AZ53" s="184">
        <f t="shared" si="18"/>
        <v>0</v>
      </c>
      <c r="BA53" s="184">
        <f t="shared" si="18"/>
        <v>0</v>
      </c>
      <c r="BB53" s="184">
        <f t="shared" si="18"/>
        <v>0</v>
      </c>
      <c r="BC53" s="184">
        <f t="shared" si="18"/>
        <v>0</v>
      </c>
      <c r="BD53" s="184"/>
      <c r="BE53" s="184"/>
      <c r="BF53" s="33"/>
      <c r="BG53" s="33"/>
      <c r="BH53" s="33"/>
      <c r="BI53" s="33"/>
      <c r="BJ53" s="33"/>
      <c r="BK53" s="33"/>
      <c r="BL53" s="33"/>
    </row>
    <row r="54" spans="1:64" ht="13.5" customHeight="1">
      <c r="A54" s="640"/>
      <c r="B54" s="640"/>
      <c r="C54" s="110"/>
      <c r="D54" s="111"/>
      <c r="E54" s="33"/>
      <c r="F54" s="112"/>
      <c r="G54" s="112"/>
      <c r="H54" s="112"/>
      <c r="I54" s="112"/>
      <c r="J54" s="112"/>
      <c r="K54" s="112"/>
      <c r="L54" s="138" t="s">
        <v>406</v>
      </c>
      <c r="M54" s="140">
        <f>AB54</f>
        <v>0</v>
      </c>
      <c r="N54" s="266"/>
      <c r="O54" s="113"/>
      <c r="P54" s="112"/>
      <c r="Q54" s="112"/>
      <c r="R54" s="112"/>
      <c r="S54" s="112"/>
      <c r="T54" s="112"/>
      <c r="U54" s="112"/>
      <c r="V54" s="112"/>
      <c r="W54" s="112"/>
      <c r="X54" s="112"/>
      <c r="Y54" s="174" t="s">
        <v>408</v>
      </c>
      <c r="Z54" s="175">
        <f>SUM(AQ53:AV53)</f>
        <v>0</v>
      </c>
      <c r="AA54" s="176" t="str">
        <f>'[1]Fiction PU'!L2</f>
        <v>Price in EUR</v>
      </c>
      <c r="AB54" s="220">
        <f>SUM(AA6:AA52)</f>
        <v>0</v>
      </c>
      <c r="AC54" s="112"/>
      <c r="AD54" s="112"/>
      <c r="AE54" s="112"/>
      <c r="AF54" s="112"/>
      <c r="AG54" s="112"/>
      <c r="AH54" s="172"/>
      <c r="AI54" s="112">
        <f>SUM(AI5:AI52)</f>
        <v>0</v>
      </c>
      <c r="AJ54" s="112">
        <f t="shared" ref="AJ54:AP54" si="19">SUM(AJ5:AJ52)</f>
        <v>0</v>
      </c>
      <c r="AK54" s="112">
        <f t="shared" si="19"/>
        <v>0</v>
      </c>
      <c r="AL54" s="112">
        <f t="shared" si="19"/>
        <v>0</v>
      </c>
      <c r="AM54" s="112">
        <f t="shared" si="19"/>
        <v>0</v>
      </c>
      <c r="AN54" s="112">
        <f t="shared" si="19"/>
        <v>0</v>
      </c>
      <c r="AO54" s="112">
        <f t="shared" si="19"/>
        <v>0</v>
      </c>
      <c r="AP54" s="112">
        <f t="shared" si="19"/>
        <v>0</v>
      </c>
      <c r="AQ54" s="172"/>
      <c r="AR54" s="172"/>
      <c r="AS54" s="172"/>
      <c r="AT54" s="172"/>
      <c r="AU54" s="172"/>
      <c r="AV54" s="172"/>
      <c r="AW54" s="33"/>
      <c r="AX54" s="33"/>
      <c r="AY54" s="33"/>
      <c r="AZ54" s="33"/>
      <c r="BA54" s="33"/>
      <c r="BB54" s="33"/>
      <c r="BC54" s="33"/>
      <c r="BD54" s="33"/>
      <c r="BE54" s="33"/>
      <c r="BF54" s="33"/>
      <c r="BG54" s="33"/>
      <c r="BH54" s="33"/>
      <c r="BI54" s="33"/>
      <c r="BJ54" s="33"/>
      <c r="BK54" s="33"/>
      <c r="BL54" s="33"/>
    </row>
    <row r="55" spans="1:64" ht="13.5" customHeight="1">
      <c r="A55" s="641" t="s">
        <v>409</v>
      </c>
      <c r="B55" s="641"/>
      <c r="D55" s="111"/>
      <c r="E55" s="33"/>
      <c r="F55" s="112"/>
      <c r="G55" s="112"/>
      <c r="H55" s="112"/>
      <c r="I55" s="112"/>
      <c r="J55" s="112"/>
      <c r="K55" s="112"/>
      <c r="L55" s="141"/>
      <c r="M55" s="141"/>
      <c r="N55" s="141"/>
      <c r="O55" s="141"/>
      <c r="P55" s="141"/>
      <c r="Q55" s="141"/>
      <c r="R55" s="141"/>
      <c r="S55" s="141"/>
      <c r="T55" s="141"/>
      <c r="U55" s="141"/>
      <c r="V55" s="112"/>
      <c r="W55" s="112"/>
      <c r="X55" s="112"/>
      <c r="Y55" s="177" t="s">
        <v>634</v>
      </c>
      <c r="Z55" s="178">
        <f>SUM(Z5:Z50)</f>
        <v>0</v>
      </c>
      <c r="AB55" s="172"/>
      <c r="AC55" s="112"/>
      <c r="AD55" s="112"/>
      <c r="AE55" s="112"/>
      <c r="AF55" s="112"/>
      <c r="AG55" s="112"/>
      <c r="AH55" s="172"/>
      <c r="AI55" s="626" t="s">
        <v>635</v>
      </c>
      <c r="AJ55" s="626"/>
      <c r="AK55" s="626"/>
      <c r="AL55" s="626"/>
      <c r="AM55" s="626"/>
      <c r="AN55" s="626"/>
      <c r="AO55" s="626"/>
      <c r="AP55" s="626"/>
      <c r="AQ55" s="33"/>
      <c r="AR55" s="33"/>
      <c r="AS55" s="33"/>
      <c r="AT55" s="33"/>
      <c r="AU55" s="33"/>
      <c r="AV55" s="33"/>
      <c r="AW55" s="33"/>
      <c r="AX55" s="33"/>
      <c r="AY55" s="33"/>
      <c r="AZ55" s="33"/>
      <c r="BA55" s="33"/>
      <c r="BB55" s="33"/>
      <c r="BC55" s="33"/>
      <c r="BD55" s="33"/>
      <c r="BE55" s="33"/>
      <c r="BF55" s="33"/>
      <c r="BG55" s="33"/>
      <c r="BH55" s="33"/>
      <c r="BI55" s="33"/>
      <c r="BJ55" s="33"/>
      <c r="BK55" s="33"/>
      <c r="BL55" s="33"/>
    </row>
    <row r="56" spans="1:64" ht="13.5" customHeight="1">
      <c r="E56" s="33"/>
      <c r="L56" s="142"/>
      <c r="M56" s="142"/>
      <c r="N56" s="142"/>
      <c r="O56" s="142"/>
      <c r="P56" s="142"/>
      <c r="Q56" s="142"/>
      <c r="R56" s="142"/>
      <c r="S56" s="142"/>
      <c r="T56" s="142"/>
      <c r="U56" s="142"/>
      <c r="V56" s="33"/>
      <c r="W56" s="33"/>
      <c r="X56" s="33"/>
      <c r="Y56" s="33"/>
      <c r="AB56" s="33"/>
      <c r="AC56" s="33"/>
      <c r="AD56" s="33"/>
      <c r="AE56" s="33"/>
      <c r="AF56" s="33"/>
      <c r="AG56" s="33"/>
      <c r="AH56" s="33"/>
      <c r="AI56" s="33"/>
      <c r="AJ56" s="33"/>
      <c r="AK56" s="33"/>
      <c r="AL56" s="33"/>
      <c r="AM56" s="33"/>
      <c r="AN56" s="33"/>
      <c r="AO56" s="33"/>
      <c r="AP56" s="33"/>
      <c r="AQ56" s="33"/>
      <c r="AR56" s="33"/>
      <c r="AS56" s="33"/>
      <c r="AT56" s="33"/>
      <c r="AU56" s="33"/>
      <c r="AV56" s="33"/>
      <c r="AW56" s="33"/>
      <c r="AX56" s="33"/>
      <c r="AY56" s="33"/>
      <c r="AZ56" s="33"/>
      <c r="BA56" s="33"/>
      <c r="BB56" s="33"/>
      <c r="BC56" s="33"/>
      <c r="BD56" s="33"/>
      <c r="BE56" s="33"/>
      <c r="BF56" s="33"/>
      <c r="BG56" s="142"/>
      <c r="BH56" s="33"/>
      <c r="BI56" s="33"/>
      <c r="BJ56" s="33"/>
      <c r="BK56" s="33"/>
      <c r="BL56" s="33"/>
    </row>
    <row r="57" spans="1:64" ht="13.5" customHeight="1">
      <c r="A57" s="38"/>
      <c r="B57" s="258"/>
      <c r="C57" s="258"/>
      <c r="D57" s="259"/>
      <c r="E57" s="33"/>
      <c r="F57" s="258"/>
      <c r="G57" s="258"/>
      <c r="H57" s="258"/>
      <c r="I57" s="258"/>
      <c r="J57" s="258"/>
      <c r="K57" s="38"/>
      <c r="L57" s="33"/>
      <c r="M57" s="33"/>
      <c r="N57" s="33"/>
      <c r="O57" s="33"/>
      <c r="P57" s="33"/>
      <c r="Q57" s="33"/>
      <c r="R57" s="33"/>
      <c r="S57" s="33"/>
      <c r="T57" s="33"/>
      <c r="U57" s="33"/>
      <c r="V57" s="33"/>
      <c r="W57" s="33"/>
      <c r="X57" s="33"/>
      <c r="Y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c r="BC57" s="33"/>
      <c r="BD57" s="33"/>
      <c r="BE57" s="33"/>
      <c r="BF57" s="33"/>
      <c r="BG57" s="33"/>
      <c r="BH57" s="33"/>
      <c r="BI57" s="33"/>
      <c r="BJ57" s="33"/>
      <c r="BK57" s="33"/>
      <c r="BL57" s="33"/>
    </row>
    <row r="58" spans="1:64" ht="13.5" customHeight="1">
      <c r="A58" s="33"/>
      <c r="B58" s="33"/>
      <c r="C58" s="33"/>
      <c r="E58" s="33"/>
      <c r="L58" s="33"/>
      <c r="M58" s="33"/>
      <c r="N58" s="33"/>
      <c r="O58" s="33"/>
      <c r="P58" s="33"/>
      <c r="Q58" s="33"/>
      <c r="R58" s="33"/>
      <c r="S58" s="33"/>
      <c r="T58" s="33"/>
      <c r="U58" s="33"/>
      <c r="V58" s="33"/>
      <c r="W58" s="33"/>
      <c r="X58" s="33"/>
      <c r="Y58" s="33"/>
      <c r="Z58" s="33"/>
      <c r="AA58" s="38"/>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row>
    <row r="59" spans="1:64" ht="13.5" customHeight="1">
      <c r="A59" s="260"/>
      <c r="B59" s="260"/>
      <c r="C59" s="260"/>
      <c r="D59" s="261"/>
      <c r="E59" s="33"/>
      <c r="F59" s="262"/>
      <c r="G59" s="262"/>
      <c r="H59" s="262"/>
      <c r="I59" s="262"/>
      <c r="J59" s="262"/>
      <c r="K59" s="262"/>
      <c r="L59" s="33"/>
      <c r="M59" s="33"/>
      <c r="N59" s="33"/>
      <c r="O59" s="33"/>
      <c r="P59" s="33"/>
      <c r="Q59" s="33"/>
      <c r="R59" s="33"/>
      <c r="S59" s="33"/>
      <c r="T59" s="33"/>
      <c r="U59" s="33"/>
      <c r="V59" s="33"/>
      <c r="W59" s="33"/>
      <c r="X59" s="33"/>
      <c r="Y59" s="33"/>
      <c r="Z59" s="33"/>
      <c r="AA59" s="38"/>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row>
    <row r="60" spans="1:64" ht="13.5" customHeight="1">
      <c r="A60" s="260"/>
      <c r="B60" s="260"/>
      <c r="C60" s="260"/>
      <c r="D60" s="261"/>
      <c r="E60" s="33"/>
      <c r="F60" s="262"/>
      <c r="G60" s="262"/>
      <c r="H60" s="262"/>
      <c r="I60" s="262"/>
      <c r="J60" s="262"/>
      <c r="K60" s="262"/>
      <c r="L60" s="33"/>
      <c r="M60" s="33"/>
      <c r="N60" s="33"/>
      <c r="O60" s="33"/>
      <c r="P60" s="33"/>
      <c r="Q60" s="33"/>
      <c r="R60" s="33"/>
      <c r="S60" s="33"/>
      <c r="T60" s="33"/>
      <c r="U60" s="33"/>
      <c r="V60" s="33"/>
      <c r="W60" s="33"/>
      <c r="X60" s="33"/>
      <c r="Y60" s="33"/>
      <c r="Z60" s="33"/>
      <c r="AA60" s="38"/>
      <c r="AB60" s="33"/>
      <c r="AC60" s="33"/>
      <c r="AD60" s="33"/>
      <c r="AE60" s="33"/>
      <c r="AF60" s="33"/>
      <c r="AG60" s="33"/>
      <c r="AH60" s="33"/>
      <c r="AI60" s="33"/>
      <c r="AJ60" s="33"/>
      <c r="AK60" s="33"/>
      <c r="AL60" s="33"/>
      <c r="AM60" s="33"/>
      <c r="AN60" s="33"/>
      <c r="AO60" s="33"/>
      <c r="AP60" s="33"/>
      <c r="AQ60" s="33"/>
      <c r="AR60" s="33"/>
      <c r="AS60" s="33"/>
      <c r="AT60" s="33"/>
      <c r="AU60" s="33"/>
      <c r="AV60" s="33"/>
      <c r="AW60" s="33"/>
      <c r="AX60" s="33"/>
      <c r="AY60" s="33"/>
      <c r="AZ60" s="33"/>
      <c r="BA60" s="33"/>
      <c r="BB60" s="33"/>
      <c r="BC60" s="33"/>
      <c r="BD60" s="33"/>
      <c r="BE60" s="33"/>
      <c r="BF60" s="33"/>
      <c r="BG60" s="33"/>
      <c r="BH60" s="33"/>
      <c r="BI60" s="33"/>
      <c r="BJ60" s="33"/>
      <c r="BK60" s="33"/>
      <c r="BL60" s="33"/>
    </row>
    <row r="61" spans="1:64" ht="13.5" customHeight="1">
      <c r="A61" s="260"/>
      <c r="B61" s="260"/>
      <c r="C61" s="260"/>
      <c r="D61" s="261"/>
      <c r="E61" s="33"/>
      <c r="F61" s="262"/>
      <c r="G61" s="262"/>
      <c r="H61" s="262"/>
      <c r="I61" s="262"/>
      <c r="J61" s="262"/>
      <c r="K61" s="262"/>
      <c r="L61" s="33"/>
      <c r="M61" s="33"/>
      <c r="N61" s="33"/>
      <c r="O61" s="33"/>
      <c r="P61" s="33"/>
      <c r="Q61" s="33"/>
      <c r="R61" s="33"/>
      <c r="S61" s="33"/>
      <c r="T61" s="33"/>
      <c r="U61" s="33"/>
      <c r="V61" s="33"/>
      <c r="W61" s="33"/>
      <c r="X61" s="33"/>
      <c r="Y61" s="33"/>
      <c r="Z61" s="33"/>
      <c r="AA61" s="38"/>
      <c r="AB61" s="33"/>
      <c r="AC61" s="33"/>
      <c r="AD61" s="33"/>
      <c r="AE61" s="33"/>
      <c r="AF61" s="33"/>
      <c r="AG61" s="33"/>
      <c r="AH61" s="33"/>
      <c r="AI61" s="33"/>
      <c r="AJ61" s="33"/>
      <c r="AK61" s="33"/>
      <c r="AL61" s="33"/>
      <c r="AM61" s="33"/>
      <c r="AN61" s="33"/>
      <c r="AO61" s="33"/>
      <c r="AP61" s="33"/>
      <c r="AQ61" s="33"/>
      <c r="AR61" s="33"/>
      <c r="AS61" s="33"/>
      <c r="AT61" s="33"/>
      <c r="AU61" s="33"/>
      <c r="AV61" s="33"/>
      <c r="AW61" s="33"/>
      <c r="AX61" s="33"/>
      <c r="AY61" s="33"/>
      <c r="AZ61" s="33"/>
      <c r="BA61" s="33"/>
      <c r="BB61" s="33"/>
      <c r="BC61" s="33"/>
      <c r="BD61" s="33"/>
      <c r="BE61" s="33"/>
      <c r="BF61" s="33"/>
      <c r="BG61" s="33"/>
      <c r="BH61" s="33"/>
      <c r="BI61" s="33"/>
      <c r="BJ61" s="33"/>
      <c r="BK61" s="33"/>
      <c r="BL61" s="33"/>
    </row>
    <row r="62" spans="1:64" ht="13.5" customHeight="1">
      <c r="A62" s="263"/>
      <c r="B62" s="263"/>
      <c r="C62" s="263"/>
      <c r="D62" s="264"/>
      <c r="E62" s="33"/>
      <c r="F62" s="265"/>
      <c r="G62" s="265"/>
      <c r="H62" s="265"/>
      <c r="I62" s="265"/>
      <c r="J62" s="265"/>
      <c r="K62" s="265"/>
      <c r="L62" s="33"/>
      <c r="M62" s="33"/>
      <c r="N62" s="33"/>
      <c r="O62" s="33"/>
      <c r="P62" s="33"/>
      <c r="Q62" s="33"/>
      <c r="R62" s="33"/>
      <c r="S62" s="33"/>
      <c r="T62" s="33"/>
      <c r="U62" s="33"/>
      <c r="V62" s="33"/>
      <c r="W62" s="33"/>
      <c r="X62" s="33"/>
      <c r="Y62" s="33"/>
      <c r="Z62" s="33"/>
      <c r="AA62" s="38"/>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c r="BC62" s="33"/>
      <c r="BD62" s="33"/>
      <c r="BE62" s="33"/>
      <c r="BF62" s="33"/>
      <c r="BG62" s="33"/>
      <c r="BH62" s="33"/>
      <c r="BI62" s="33"/>
      <c r="BJ62" s="33"/>
      <c r="BK62" s="33"/>
      <c r="BL62" s="33"/>
    </row>
    <row r="63" spans="1:64" ht="13.5" customHeight="1">
      <c r="AQ63" s="33"/>
      <c r="AR63" s="33"/>
      <c r="AS63" s="33"/>
      <c r="AT63" s="33"/>
      <c r="AU63" s="33"/>
      <c r="AV63" s="33"/>
      <c r="AW63" s="33"/>
    </row>
    <row r="64" spans="1:64" ht="13.5" customHeight="1">
      <c r="AQ64" s="33"/>
      <c r="AR64" s="33"/>
      <c r="AS64" s="33"/>
      <c r="AT64" s="33"/>
      <c r="AU64" s="33"/>
      <c r="AV64" s="33"/>
      <c r="AW64" s="33"/>
    </row>
    <row r="65" spans="43:49" ht="13.5" customHeight="1">
      <c r="AQ65" s="33"/>
      <c r="AR65" s="33"/>
      <c r="AS65" s="33"/>
      <c r="AT65" s="33"/>
      <c r="AU65" s="33"/>
      <c r="AV65" s="33"/>
      <c r="AW65" s="33"/>
    </row>
  </sheetData>
  <mergeCells count="8">
    <mergeCell ref="A54:B54"/>
    <mergeCell ref="A55:B55"/>
    <mergeCell ref="AI55:AP55"/>
    <mergeCell ref="F1:K1"/>
    <mergeCell ref="AB1:AG1"/>
    <mergeCell ref="AQ1:AV1"/>
    <mergeCell ref="AX1:BC1"/>
    <mergeCell ref="AI2:AP2"/>
  </mergeCells>
  <hyperlinks>
    <hyperlink ref="D6" r:id="rId1" xr:uid="{EFC021E9-E26F-4EB7-899F-82D8EE6F3291}"/>
    <hyperlink ref="D7" r:id="rId2" xr:uid="{270C5320-4540-4981-81AF-5604BA9427AB}"/>
    <hyperlink ref="D8" r:id="rId3" xr:uid="{FF3DFD92-6DDE-4EB1-B4D0-10AA442C935D}"/>
    <hyperlink ref="D9" r:id="rId4" xr:uid="{F02017C0-29D4-4EFD-BE75-FDB03C0DB6AC}"/>
    <hyperlink ref="D10" r:id="rId5" xr:uid="{B968A107-B718-43D3-AA87-7F901B7C0DA3}"/>
    <hyperlink ref="D11" r:id="rId6" xr:uid="{7BCE7312-F222-4BE1-BC68-B114FB9F64D1}"/>
    <hyperlink ref="D12" r:id="rId7" xr:uid="{D588EEBA-DC09-4E4D-A1AC-AD5D6C70BE62}"/>
    <hyperlink ref="D14" r:id="rId8" xr:uid="{69DB0EBB-C31F-47E0-9283-6D3ED0C26371}"/>
    <hyperlink ref="D15" r:id="rId9" xr:uid="{8D59BD85-8FE6-4244-950E-6360B162E1A6}"/>
    <hyperlink ref="D16" r:id="rId10" xr:uid="{C626E661-D8A0-41FF-A862-E8EB4AFC8C71}"/>
    <hyperlink ref="D17" r:id="rId11" xr:uid="{1B879A45-ED2F-4932-896B-2CCB47DF92AD}"/>
    <hyperlink ref="D18" r:id="rId12" xr:uid="{11D6214F-9103-47DA-8D1D-25104BFBF44C}"/>
    <hyperlink ref="D20" r:id="rId13" xr:uid="{FD883075-D7BD-4264-95D6-1436CD49BFC0}"/>
    <hyperlink ref="D21" r:id="rId14" xr:uid="{A19BEBB5-A538-478A-A656-F3D2F90BE1A5}"/>
    <hyperlink ref="D22" r:id="rId15" xr:uid="{EA37503C-F5F7-4BBC-8FDA-8A1D59267B19}"/>
    <hyperlink ref="D23" r:id="rId16" xr:uid="{70D8FD1E-8866-45EA-B0CD-CDD8DC441FC5}"/>
    <hyperlink ref="D24" r:id="rId17" xr:uid="{31C42930-2C11-4533-81E9-3B71D42B9FD1}"/>
    <hyperlink ref="D26" r:id="rId18" xr:uid="{9FB97221-794E-4D1A-BA90-10DCCFD22DF0}"/>
    <hyperlink ref="D27" r:id="rId19" xr:uid="{F5C66DA9-7551-42BF-A612-1B0CD8E0A8CD}"/>
    <hyperlink ref="D29" r:id="rId20" xr:uid="{CDBE9C68-5351-4FDE-893B-E33B535ADB39}"/>
    <hyperlink ref="D30" r:id="rId21" xr:uid="{3DC7DCD8-2294-4FA3-A830-191D758DEBC2}"/>
    <hyperlink ref="D31" r:id="rId22" xr:uid="{0D0F58D2-0D26-45CF-A20E-3A8BFF23B6BA}"/>
    <hyperlink ref="D32" r:id="rId23" xr:uid="{85FF1191-C738-47B8-8F59-40B362E2401B}"/>
    <hyperlink ref="D33" r:id="rId24" xr:uid="{9EE1B712-A276-4FF5-9A6D-725DEF5726E7}"/>
    <hyperlink ref="D34" r:id="rId25" xr:uid="{7159FABB-8CD3-495C-8130-7A39D010F147}"/>
    <hyperlink ref="D35" r:id="rId26" xr:uid="{054E6931-35B6-4B32-884C-5C1A4DC05262}"/>
    <hyperlink ref="D36" r:id="rId27" xr:uid="{543A6C48-81D2-417E-9827-7F47DE9A1868}"/>
    <hyperlink ref="D37" r:id="rId28" xr:uid="{358F93C0-577B-40B4-930E-EA1558B1C1FD}"/>
    <hyperlink ref="D38" r:id="rId29" xr:uid="{A389C391-9D8C-4389-B890-9DB35F8B9026}"/>
    <hyperlink ref="D39" r:id="rId30" xr:uid="{B5FAD279-2B46-40AD-BF4D-558B49B77189}"/>
    <hyperlink ref="D40" r:id="rId31" xr:uid="{C79B83B6-A9D7-48B1-AA00-1310E05D0DDC}"/>
    <hyperlink ref="D41" r:id="rId32" xr:uid="{C31F33A5-AFEA-4720-8617-9500A25A9AB8}"/>
    <hyperlink ref="D42" r:id="rId33" xr:uid="{70731B18-471F-45A2-B67D-23560F1ACE26}"/>
    <hyperlink ref="D43" r:id="rId34" xr:uid="{D2DD0561-84CA-4329-B128-F2F59D99C6BC}"/>
    <hyperlink ref="D44" r:id="rId35" xr:uid="{167DF338-F2D6-4B73-ABA6-350BFB5A12FF}"/>
    <hyperlink ref="D45" r:id="rId36" xr:uid="{E01E6245-B71B-4A75-9DCE-BCC47518E17D}"/>
    <hyperlink ref="D46" r:id="rId37" xr:uid="{EEF0034D-5E9D-4739-AD05-AD4BDACB7966}"/>
    <hyperlink ref="D47" r:id="rId38" xr:uid="{F7FF46BB-E2DF-4B9C-BBBA-257EE59F59F6}"/>
    <hyperlink ref="D48" r:id="rId39" xr:uid="{8164B746-3C52-49E2-945D-B7BE676C2CBF}"/>
    <hyperlink ref="D49" r:id="rId40" xr:uid="{19AF6C3D-3777-4FF1-881C-B32BDE6C7DDA}"/>
    <hyperlink ref="D50" r:id="rId41" xr:uid="{3185233A-A250-4B8B-BB55-94709B54CA42}"/>
    <hyperlink ref="D51" r:id="rId42" xr:uid="{72F50B8A-1C7D-45AD-96E9-BD965A4A71DC}"/>
    <hyperlink ref="D52" r:id="rId43" xr:uid="{C35A48FD-B839-4222-8A86-766C23A7F25A}"/>
  </hyperlinks>
  <pageMargins left="0.7" right="0.7" top="0.75" bottom="0.75" header="0.3" footer="0.3"/>
  <drawing r:id="rId44"/>
  <legacyDrawing r:id="rId45"/>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AD20"/>
  <sheetViews>
    <sheetView zoomScale="90" zoomScaleNormal="90" workbookViewId="0">
      <pane xSplit="3" ySplit="3" topLeftCell="D4" activePane="bottomRight" state="frozen"/>
      <selection pane="topRight"/>
      <selection pane="bottomLeft"/>
      <selection pane="bottomRight" activeCell="S2" sqref="S1:U1048576"/>
    </sheetView>
  </sheetViews>
  <sheetFormatPr baseColWidth="10" defaultColWidth="9" defaultRowHeight="13.5" customHeight="1"/>
  <cols>
    <col min="2" max="2" width="41.88671875" customWidth="1"/>
    <col min="7" max="15" width="5.88671875" customWidth="1"/>
    <col min="16" max="18" width="6.44140625" customWidth="1"/>
    <col min="25" max="25" width="11.6640625" customWidth="1"/>
  </cols>
  <sheetData>
    <row r="1" spans="1:30" ht="42.75" customHeight="1">
      <c r="A1" s="78"/>
      <c r="B1" s="643" t="s">
        <v>683</v>
      </c>
      <c r="C1" s="81"/>
      <c r="D1" s="82"/>
      <c r="E1" s="83"/>
      <c r="F1" s="642" t="s">
        <v>65</v>
      </c>
      <c r="G1" s="642"/>
      <c r="H1" s="642"/>
      <c r="I1" s="642"/>
      <c r="J1" s="642"/>
      <c r="K1" s="642"/>
      <c r="L1" s="642"/>
      <c r="M1" s="642"/>
      <c r="N1" s="642"/>
      <c r="O1" s="642"/>
      <c r="P1" s="642"/>
      <c r="Q1" s="642"/>
      <c r="R1" s="642"/>
      <c r="S1" s="152"/>
    </row>
    <row r="2" spans="1:30" ht="45" customHeight="1">
      <c r="A2" s="189" t="s">
        <v>684</v>
      </c>
      <c r="B2" s="643"/>
      <c r="C2" s="85" t="s">
        <v>75</v>
      </c>
      <c r="D2" s="82" t="s">
        <v>685</v>
      </c>
      <c r="E2" s="116" t="s">
        <v>79</v>
      </c>
      <c r="F2" s="117" t="s">
        <v>80</v>
      </c>
      <c r="G2" s="118" t="s">
        <v>49</v>
      </c>
      <c r="H2" s="119" t="s">
        <v>50</v>
      </c>
      <c r="I2" s="120" t="s">
        <v>686</v>
      </c>
      <c r="J2" s="143" t="s">
        <v>52</v>
      </c>
      <c r="K2" s="144" t="s">
        <v>53</v>
      </c>
      <c r="L2" s="145" t="s">
        <v>54</v>
      </c>
      <c r="M2" s="146" t="s">
        <v>55</v>
      </c>
      <c r="N2" s="147" t="s">
        <v>56</v>
      </c>
      <c r="O2" s="206" t="s">
        <v>57</v>
      </c>
      <c r="P2" s="207" t="s">
        <v>58</v>
      </c>
      <c r="Q2" s="208" t="s">
        <v>59</v>
      </c>
      <c r="R2" s="209" t="s">
        <v>60</v>
      </c>
      <c r="S2" s="155" t="s">
        <v>533</v>
      </c>
      <c r="T2" s="156" t="s">
        <v>87</v>
      </c>
      <c r="U2" s="157" t="s">
        <v>89</v>
      </c>
      <c r="V2" s="179" t="s">
        <v>687</v>
      </c>
      <c r="Y2" t="s">
        <v>486</v>
      </c>
    </row>
    <row r="3" spans="1:30" ht="13.5" customHeight="1">
      <c r="A3" s="88"/>
      <c r="B3" s="80"/>
      <c r="C3" s="85"/>
      <c r="D3" s="82"/>
      <c r="E3" s="121"/>
      <c r="F3" s="122"/>
      <c r="G3" s="123">
        <f>SUMPRODUCT('Fiction volumes'!$D$5:$D$11,'Fiction volumes'!G5:G11)</f>
        <v>0</v>
      </c>
      <c r="H3" s="123">
        <f>SUMPRODUCT('Fiction volumes'!$D$5:$D$11,'Fiction volumes'!H5:H11)</f>
        <v>0</v>
      </c>
      <c r="I3" s="123">
        <f>SUMPRODUCT('Fiction volumes'!$D$5:$D$11,'Fiction volumes'!I5:I11)</f>
        <v>0</v>
      </c>
      <c r="J3" s="123">
        <f>SUMPRODUCT('Fiction volumes'!$D$5:$D$11,'Fiction volumes'!J5:J11)</f>
        <v>0</v>
      </c>
      <c r="K3" s="123">
        <f>SUMPRODUCT('Fiction volumes'!$D$5:$D$11,'Fiction volumes'!K5:K11)</f>
        <v>0</v>
      </c>
      <c r="L3" s="123">
        <f>SUMPRODUCT('Fiction volumes'!$D$5:$D$11,'Fiction volumes'!L5:L11)</f>
        <v>0</v>
      </c>
      <c r="M3" s="123">
        <f>SUMPRODUCT('Fiction volumes'!$D$5:$D$11,'Fiction volumes'!M5:M11)</f>
        <v>0</v>
      </c>
      <c r="N3" s="123">
        <f>SUMPRODUCT('Fiction volumes'!$D$5:$D$11,'Fiction volumes'!N5:N11)</f>
        <v>0</v>
      </c>
      <c r="O3" s="123">
        <f>SUMPRODUCT('Fiction volumes'!$D$5:$D$11,'Fiction volumes'!O5:O11)</f>
        <v>0</v>
      </c>
      <c r="P3" s="123">
        <f>SUMPRODUCT('Fiction volumes'!$D$5:$D$11,'Fiction volumes'!P5:P11)</f>
        <v>0</v>
      </c>
      <c r="Q3" s="123">
        <f>SUMPRODUCT('Fiction volumes'!$D$5:$D$11,'Fiction volumes'!Q5:Q11)</f>
        <v>0</v>
      </c>
      <c r="R3" s="123">
        <f>SUMPRODUCT('Fiction volumes'!$D$5:$D$11,'Fiction volumes'!R5:R11)</f>
        <v>0</v>
      </c>
      <c r="S3" s="159"/>
      <c r="T3" s="160"/>
      <c r="U3" s="161"/>
      <c r="V3" s="179"/>
      <c r="X3" s="33"/>
      <c r="Y3" s="33"/>
      <c r="Z3" s="33"/>
      <c r="AA3" s="33"/>
      <c r="AB3" s="33"/>
      <c r="AC3" s="33"/>
      <c r="AD3" s="33"/>
    </row>
    <row r="4" spans="1:30" ht="13.5" customHeight="1">
      <c r="A4" s="89"/>
      <c r="B4" s="90"/>
      <c r="C4" s="91"/>
      <c r="D4" s="82"/>
      <c r="E4" s="32"/>
      <c r="F4" s="190" t="s">
        <v>2</v>
      </c>
      <c r="G4" s="82"/>
      <c r="H4" s="123"/>
      <c r="I4" s="123"/>
      <c r="J4" s="123"/>
      <c r="K4" s="123"/>
      <c r="L4" s="123"/>
      <c r="M4" s="123"/>
      <c r="N4" s="123"/>
      <c r="O4" s="123"/>
      <c r="P4" s="123"/>
      <c r="Q4" s="123"/>
      <c r="R4" s="123"/>
      <c r="S4" s="210"/>
      <c r="T4" s="112"/>
      <c r="U4" s="163"/>
      <c r="V4" s="112"/>
      <c r="W4" s="112"/>
    </row>
    <row r="5" spans="1:30" ht="13.5" customHeight="1">
      <c r="A5" s="104"/>
      <c r="B5" s="105" t="s">
        <v>688</v>
      </c>
      <c r="C5" s="191"/>
      <c r="D5" s="192"/>
      <c r="E5" s="137"/>
      <c r="F5" s="193"/>
      <c r="G5" s="194"/>
      <c r="H5" s="194"/>
      <c r="I5" s="194"/>
      <c r="J5" s="194"/>
      <c r="K5" s="194"/>
      <c r="L5" s="194"/>
      <c r="M5" s="194"/>
      <c r="N5" s="194"/>
      <c r="O5" s="194"/>
      <c r="P5" s="194"/>
      <c r="Q5" s="194"/>
      <c r="R5" s="194"/>
      <c r="S5" s="211"/>
      <c r="T5" s="212"/>
      <c r="U5" s="213"/>
      <c r="V5" s="182"/>
      <c r="W5" s="182"/>
      <c r="X5" s="221"/>
      <c r="Y5" s="221"/>
      <c r="Z5" s="221"/>
      <c r="AA5" s="221"/>
      <c r="AB5" s="221"/>
      <c r="AC5" s="221"/>
      <c r="AD5" s="221"/>
    </row>
    <row r="6" spans="1:30" ht="13.5" customHeight="1">
      <c r="A6" s="512">
        <v>21451</v>
      </c>
      <c r="B6" s="587" t="s">
        <v>689</v>
      </c>
      <c r="C6" s="196" t="s">
        <v>110</v>
      </c>
      <c r="D6" s="82">
        <v>4</v>
      </c>
      <c r="E6" s="181">
        <v>427.83</v>
      </c>
      <c r="F6" s="197">
        <f t="shared" ref="F6:F11" si="0">SUM(G6:R6)</f>
        <v>0</v>
      </c>
      <c r="G6" s="198"/>
      <c r="H6" s="198"/>
      <c r="I6" s="198"/>
      <c r="J6" s="198"/>
      <c r="K6" s="198"/>
      <c r="L6" s="198"/>
      <c r="M6" s="198"/>
      <c r="N6" s="198"/>
      <c r="O6" s="198"/>
      <c r="P6" s="198"/>
      <c r="Q6" s="198"/>
      <c r="R6" s="198"/>
      <c r="S6" s="214">
        <v>7.22</v>
      </c>
      <c r="T6" s="166">
        <f t="shared" ref="T6:T11" si="1">F6*S6</f>
        <v>0</v>
      </c>
      <c r="U6" s="167">
        <f t="shared" ref="U6:U11" si="2">E6*SUM(G6:R6)</f>
        <v>0</v>
      </c>
      <c r="V6" s="112">
        <f t="shared" ref="V6:V11" si="3">F6*D6</f>
        <v>0</v>
      </c>
      <c r="W6" s="112"/>
      <c r="X6" s="33"/>
      <c r="Y6" s="33">
        <v>21001126</v>
      </c>
      <c r="Z6" s="33"/>
      <c r="AA6" s="33"/>
      <c r="AB6" s="33"/>
      <c r="AC6" s="33"/>
      <c r="AD6" s="33"/>
    </row>
    <row r="7" spans="1:30" ht="13.5" customHeight="1">
      <c r="A7" s="512">
        <v>21452</v>
      </c>
      <c r="B7" s="587" t="s">
        <v>690</v>
      </c>
      <c r="C7" s="196" t="s">
        <v>110</v>
      </c>
      <c r="D7" s="82">
        <v>5</v>
      </c>
      <c r="E7" s="181">
        <v>627.80999999999995</v>
      </c>
      <c r="F7" s="197">
        <f t="shared" si="0"/>
        <v>0</v>
      </c>
      <c r="G7" s="198"/>
      <c r="H7" s="198"/>
      <c r="I7" s="198"/>
      <c r="J7" s="198"/>
      <c r="K7" s="198"/>
      <c r="L7" s="198"/>
      <c r="M7" s="198"/>
      <c r="N7" s="198"/>
      <c r="O7" s="198"/>
      <c r="P7" s="198"/>
      <c r="Q7" s="198"/>
      <c r="R7" s="198"/>
      <c r="S7" s="214">
        <v>10.82</v>
      </c>
      <c r="T7" s="166">
        <f t="shared" si="1"/>
        <v>0</v>
      </c>
      <c r="U7" s="167">
        <f t="shared" si="2"/>
        <v>0</v>
      </c>
      <c r="V7" s="112">
        <f t="shared" si="3"/>
        <v>0</v>
      </c>
      <c r="W7" s="112"/>
      <c r="X7" s="33"/>
      <c r="Y7" s="33">
        <v>21001127</v>
      </c>
      <c r="Z7" s="33"/>
      <c r="AA7" s="33"/>
      <c r="AB7" s="33"/>
      <c r="AC7" s="33"/>
      <c r="AD7" s="33"/>
    </row>
    <row r="8" spans="1:30" ht="13.5" customHeight="1">
      <c r="A8" s="512">
        <v>21453</v>
      </c>
      <c r="B8" s="587" t="s">
        <v>691</v>
      </c>
      <c r="C8" s="196" t="s">
        <v>110</v>
      </c>
      <c r="D8" s="82">
        <v>4</v>
      </c>
      <c r="E8" s="181">
        <v>514.83000000000004</v>
      </c>
      <c r="F8" s="197">
        <f t="shared" si="0"/>
        <v>0</v>
      </c>
      <c r="G8" s="198"/>
      <c r="H8" s="198"/>
      <c r="I8" s="198"/>
      <c r="J8" s="198"/>
      <c r="K8" s="198"/>
      <c r="L8" s="198"/>
      <c r="M8" s="198"/>
      <c r="N8" s="198"/>
      <c r="O8" s="198"/>
      <c r="P8" s="198"/>
      <c r="Q8" s="198"/>
      <c r="R8" s="198"/>
      <c r="S8" s="214">
        <v>8.89</v>
      </c>
      <c r="T8" s="166">
        <f t="shared" si="1"/>
        <v>0</v>
      </c>
      <c r="U8" s="167">
        <f t="shared" si="2"/>
        <v>0</v>
      </c>
      <c r="V8" s="112">
        <f t="shared" si="3"/>
        <v>0</v>
      </c>
      <c r="W8" s="112"/>
      <c r="X8" s="33"/>
      <c r="Y8" s="33">
        <v>21001128</v>
      </c>
      <c r="Z8" s="33"/>
      <c r="AA8" s="33"/>
      <c r="AB8" s="33"/>
      <c r="AC8" s="33"/>
      <c r="AD8" s="33"/>
    </row>
    <row r="9" spans="1:30" ht="13.5" customHeight="1">
      <c r="A9" s="512">
        <v>21454</v>
      </c>
      <c r="B9" s="587" t="s">
        <v>692</v>
      </c>
      <c r="C9" s="196" t="s">
        <v>110</v>
      </c>
      <c r="D9" s="82">
        <v>4</v>
      </c>
      <c r="E9" s="181">
        <v>539.22</v>
      </c>
      <c r="F9" s="197">
        <f t="shared" si="0"/>
        <v>0</v>
      </c>
      <c r="G9" s="198"/>
      <c r="H9" s="198"/>
      <c r="I9" s="198"/>
      <c r="J9" s="198"/>
      <c r="K9" s="198"/>
      <c r="L9" s="198"/>
      <c r="M9" s="198"/>
      <c r="N9" s="198"/>
      <c r="O9" s="198"/>
      <c r="P9" s="198"/>
      <c r="Q9" s="198"/>
      <c r="R9" s="198"/>
      <c r="S9" s="214">
        <v>9.35</v>
      </c>
      <c r="T9" s="166">
        <f t="shared" si="1"/>
        <v>0</v>
      </c>
      <c r="U9" s="167">
        <f t="shared" si="2"/>
        <v>0</v>
      </c>
      <c r="V9" s="112">
        <f t="shared" si="3"/>
        <v>0</v>
      </c>
      <c r="W9" s="112"/>
      <c r="X9" s="33"/>
      <c r="Y9" s="33">
        <v>21001129</v>
      </c>
      <c r="Z9" s="33"/>
      <c r="AA9" s="33"/>
      <c r="AB9" s="33"/>
      <c r="AC9" s="33"/>
      <c r="AD9" s="33"/>
    </row>
    <row r="10" spans="1:30" ht="13.5" customHeight="1">
      <c r="A10" s="512">
        <v>21455</v>
      </c>
      <c r="B10" s="587" t="s">
        <v>693</v>
      </c>
      <c r="C10" s="196" t="s">
        <v>110</v>
      </c>
      <c r="D10" s="82">
        <v>4</v>
      </c>
      <c r="E10" s="181">
        <v>402.87</v>
      </c>
      <c r="F10" s="197">
        <f t="shared" si="0"/>
        <v>0</v>
      </c>
      <c r="G10" s="198"/>
      <c r="H10" s="198"/>
      <c r="I10" s="198"/>
      <c r="J10" s="198"/>
      <c r="K10" s="198"/>
      <c r="L10" s="198"/>
      <c r="M10" s="198"/>
      <c r="N10" s="198"/>
      <c r="O10" s="198"/>
      <c r="P10" s="198"/>
      <c r="Q10" s="198"/>
      <c r="R10" s="198"/>
      <c r="S10" s="214">
        <v>6.78</v>
      </c>
      <c r="T10" s="166">
        <f t="shared" si="1"/>
        <v>0</v>
      </c>
      <c r="U10" s="167">
        <f t="shared" si="2"/>
        <v>0</v>
      </c>
      <c r="V10" s="112">
        <f t="shared" si="3"/>
        <v>0</v>
      </c>
      <c r="W10" s="112"/>
      <c r="X10" s="33"/>
      <c r="Y10" s="33">
        <v>21001130</v>
      </c>
      <c r="Z10" s="33"/>
      <c r="AA10" s="33"/>
      <c r="AB10" s="33"/>
      <c r="AC10" s="33"/>
      <c r="AD10" s="33"/>
    </row>
    <row r="11" spans="1:30" ht="13.5" customHeight="1">
      <c r="A11" s="512">
        <v>21456</v>
      </c>
      <c r="B11" s="587" t="s">
        <v>694</v>
      </c>
      <c r="C11" s="196" t="s">
        <v>110</v>
      </c>
      <c r="D11" s="82">
        <v>4</v>
      </c>
      <c r="E11" s="181">
        <v>505.11</v>
      </c>
      <c r="F11" s="197">
        <f t="shared" si="0"/>
        <v>0</v>
      </c>
      <c r="G11" s="198"/>
      <c r="H11" s="198"/>
      <c r="I11" s="198"/>
      <c r="J11" s="198"/>
      <c r="K11" s="198"/>
      <c r="L11" s="198"/>
      <c r="M11" s="198"/>
      <c r="N11" s="198"/>
      <c r="O11" s="198"/>
      <c r="P11" s="198"/>
      <c r="Q11" s="198"/>
      <c r="R11" s="198"/>
      <c r="S11" s="214">
        <v>8.6999999999999993</v>
      </c>
      <c r="T11" s="166">
        <f t="shared" si="1"/>
        <v>0</v>
      </c>
      <c r="U11" s="167">
        <f t="shared" si="2"/>
        <v>0</v>
      </c>
      <c r="V11" s="112">
        <f t="shared" si="3"/>
        <v>0</v>
      </c>
      <c r="W11" s="112"/>
      <c r="X11" s="33"/>
      <c r="Y11" s="33">
        <v>21001131</v>
      </c>
      <c r="Z11" s="33"/>
      <c r="AA11" s="33"/>
      <c r="AB11" s="33"/>
      <c r="AC11" s="33"/>
      <c r="AD11" s="33"/>
    </row>
    <row r="12" spans="1:30" ht="13.5" customHeight="1">
      <c r="A12" s="199"/>
      <c r="B12" s="200"/>
      <c r="C12" s="200"/>
      <c r="D12" s="33"/>
      <c r="E12" s="201" t="s">
        <v>695</v>
      </c>
      <c r="F12" s="202">
        <f>SUM(F5:F11)</f>
        <v>0</v>
      </c>
      <c r="G12" s="203"/>
      <c r="H12" s="203"/>
      <c r="I12" s="203"/>
      <c r="J12" s="203"/>
      <c r="K12" s="203"/>
      <c r="L12" s="203"/>
      <c r="M12" s="203"/>
      <c r="N12" s="203"/>
      <c r="O12" s="203"/>
      <c r="P12" s="203"/>
      <c r="Q12" s="203"/>
      <c r="R12" s="203"/>
      <c r="S12" s="162"/>
      <c r="T12" s="215"/>
      <c r="U12" s="216"/>
      <c r="V12" s="112"/>
      <c r="W12" s="112"/>
      <c r="X12" s="33"/>
      <c r="Y12" s="33"/>
      <c r="Z12" s="33"/>
      <c r="AA12" s="33"/>
      <c r="AB12" s="33"/>
      <c r="AC12" s="33"/>
      <c r="AD12" s="33"/>
    </row>
    <row r="13" spans="1:30" ht="13.5" customHeight="1">
      <c r="A13" s="199"/>
      <c r="B13" s="200"/>
      <c r="C13" s="200"/>
      <c r="D13" s="33"/>
      <c r="E13" s="201"/>
      <c r="F13" s="202"/>
      <c r="G13" s="203"/>
      <c r="H13" s="203"/>
      <c r="I13" s="203"/>
      <c r="J13" s="203"/>
      <c r="K13" s="203"/>
      <c r="L13" s="203"/>
      <c r="M13" s="203"/>
      <c r="N13" s="203"/>
      <c r="O13" s="203"/>
      <c r="P13" s="203"/>
      <c r="Q13" s="203"/>
      <c r="R13" s="203"/>
      <c r="S13" s="162"/>
      <c r="T13" s="215"/>
      <c r="U13" s="216"/>
      <c r="V13" s="112">
        <f>SUM(V5:V11)</f>
        <v>0</v>
      </c>
      <c r="W13" s="112"/>
      <c r="X13" s="33"/>
      <c r="Y13" s="33"/>
      <c r="Z13" s="33"/>
      <c r="AA13" s="33"/>
      <c r="AB13" s="33"/>
      <c r="AC13" s="33"/>
      <c r="AD13" s="33"/>
    </row>
    <row r="14" spans="1:30" ht="13.5" customHeight="1">
      <c r="A14" s="199"/>
      <c r="B14" s="200"/>
      <c r="C14" s="200"/>
      <c r="D14" s="33"/>
      <c r="E14" s="204" t="s">
        <v>696</v>
      </c>
      <c r="F14" s="202">
        <f>V13</f>
        <v>0</v>
      </c>
      <c r="G14" s="203"/>
      <c r="H14" s="203"/>
      <c r="I14" s="203"/>
      <c r="J14" s="203"/>
      <c r="K14" s="203"/>
      <c r="L14" s="203"/>
      <c r="M14" s="203"/>
      <c r="N14" s="203"/>
      <c r="O14" s="203"/>
      <c r="P14" s="203"/>
      <c r="Q14" s="203"/>
      <c r="R14" s="203"/>
      <c r="S14" s="162"/>
      <c r="T14" s="215"/>
      <c r="U14" s="216"/>
      <c r="V14" s="112"/>
      <c r="W14" s="112"/>
      <c r="X14" s="33"/>
      <c r="Y14" s="33"/>
      <c r="Z14" s="33"/>
      <c r="AA14" s="33"/>
      <c r="AB14" s="33"/>
      <c r="AC14" s="33"/>
      <c r="AD14" s="33"/>
    </row>
    <row r="15" spans="1:30" ht="13.5" customHeight="1">
      <c r="A15" s="199"/>
      <c r="B15" s="200"/>
      <c r="C15" s="200"/>
      <c r="D15" s="33"/>
      <c r="E15" s="201"/>
      <c r="F15" s="202"/>
      <c r="G15" s="203"/>
      <c r="H15" s="203"/>
      <c r="I15" s="203"/>
      <c r="J15" s="203"/>
      <c r="K15" s="203"/>
      <c r="L15" s="203"/>
      <c r="M15" s="203"/>
      <c r="N15" s="203"/>
      <c r="O15" s="203"/>
      <c r="P15" s="203"/>
      <c r="Q15" s="203"/>
      <c r="R15" s="203"/>
      <c r="S15" s="162"/>
      <c r="T15" s="215"/>
      <c r="U15" s="216"/>
      <c r="V15" s="112"/>
      <c r="W15" s="112"/>
      <c r="X15" s="33"/>
      <c r="Y15" s="33"/>
      <c r="Z15" s="33"/>
      <c r="AA15" s="33"/>
      <c r="AB15" s="33"/>
      <c r="AC15" s="33"/>
      <c r="AD15" s="33"/>
    </row>
    <row r="16" spans="1:30" ht="13.5" customHeight="1">
      <c r="A16" s="113" t="s">
        <v>679</v>
      </c>
      <c r="B16" s="109"/>
      <c r="C16" s="109"/>
      <c r="D16" s="33"/>
      <c r="E16" s="138" t="s">
        <v>406</v>
      </c>
      <c r="F16" s="205">
        <f>U18</f>
        <v>0</v>
      </c>
      <c r="G16" s="112"/>
      <c r="H16" s="112"/>
      <c r="I16" s="112"/>
      <c r="J16" s="112"/>
      <c r="K16" s="112"/>
      <c r="L16" s="112"/>
      <c r="M16" s="112"/>
      <c r="N16" s="112"/>
      <c r="O16" s="112"/>
      <c r="P16" s="112"/>
      <c r="Q16" s="112"/>
      <c r="R16" s="112"/>
      <c r="S16" s="112"/>
      <c r="T16" s="172"/>
      <c r="V16" s="172"/>
      <c r="W16" s="112"/>
      <c r="X16" s="33"/>
      <c r="Y16" s="33"/>
      <c r="Z16" s="33"/>
      <c r="AA16" s="33"/>
      <c r="AB16" s="33"/>
      <c r="AC16" s="33"/>
      <c r="AD16" s="33"/>
    </row>
    <row r="17" spans="1:30" ht="13.5" customHeight="1">
      <c r="A17" s="640"/>
      <c r="B17" s="640"/>
      <c r="C17" s="111"/>
      <c r="D17" s="33"/>
      <c r="E17" s="113"/>
      <c r="F17" s="113"/>
      <c r="G17" s="113"/>
      <c r="H17" s="113"/>
      <c r="I17" s="112"/>
      <c r="J17" s="112"/>
      <c r="K17" s="112"/>
      <c r="L17" s="112"/>
      <c r="M17" s="112"/>
      <c r="N17" s="112"/>
      <c r="O17" s="112"/>
      <c r="P17" s="112"/>
      <c r="Q17" s="112"/>
      <c r="R17" s="112"/>
      <c r="S17" s="217"/>
      <c r="T17" s="218"/>
      <c r="U17" s="219" t="str">
        <f>'Fiction volumes'!E2</f>
        <v>Price in EUR</v>
      </c>
      <c r="V17" s="172"/>
      <c r="W17" s="173"/>
      <c r="X17" s="33"/>
      <c r="Y17" s="33"/>
      <c r="Z17" s="33"/>
      <c r="AA17" s="33"/>
      <c r="AB17" s="33"/>
      <c r="AC17" s="33"/>
      <c r="AD17" s="33"/>
    </row>
    <row r="18" spans="1:30" ht="13.5" customHeight="1">
      <c r="A18" s="641" t="s">
        <v>409</v>
      </c>
      <c r="B18" s="641"/>
      <c r="C18" s="111"/>
      <c r="D18" s="33"/>
      <c r="E18" s="141"/>
      <c r="F18" s="141"/>
      <c r="G18" s="141"/>
      <c r="H18" s="141"/>
      <c r="I18" s="141"/>
      <c r="J18" s="141"/>
      <c r="K18" s="141"/>
      <c r="L18" s="141"/>
      <c r="M18" s="141"/>
      <c r="N18" s="141"/>
      <c r="O18" s="141"/>
      <c r="P18" s="141"/>
      <c r="Q18" s="141"/>
      <c r="R18" s="141"/>
      <c r="S18" s="177" t="s">
        <v>634</v>
      </c>
      <c r="T18" s="178">
        <f>SUM(T5:T13)</f>
        <v>0</v>
      </c>
      <c r="U18" s="220">
        <f>SUM(U5:U13)</f>
        <v>0</v>
      </c>
      <c r="V18" s="172"/>
      <c r="W18" s="173"/>
      <c r="X18" s="33"/>
      <c r="Y18" s="33"/>
      <c r="Z18" s="33"/>
      <c r="AA18" s="33"/>
      <c r="AB18" s="33"/>
      <c r="AC18" s="33"/>
      <c r="AD18" s="33"/>
    </row>
    <row r="19" spans="1:30" ht="13.5" customHeight="1">
      <c r="A19" s="644"/>
      <c r="B19" s="644"/>
      <c r="C19" s="111"/>
      <c r="D19" s="33"/>
      <c r="E19" s="142"/>
      <c r="F19" s="142"/>
      <c r="G19" s="142"/>
      <c r="H19" s="142"/>
      <c r="I19" s="142"/>
      <c r="J19" s="142"/>
      <c r="K19" s="142"/>
      <c r="L19" s="142"/>
      <c r="M19" s="142"/>
      <c r="N19" s="142"/>
      <c r="O19" s="142"/>
      <c r="P19" s="142"/>
      <c r="Q19" s="142"/>
      <c r="R19" s="142"/>
      <c r="S19" s="177"/>
      <c r="T19" s="108"/>
      <c r="U19" s="108"/>
      <c r="V19" s="172"/>
      <c r="W19" s="173"/>
      <c r="X19" s="33"/>
      <c r="Y19" s="33"/>
      <c r="Z19" s="33"/>
      <c r="AA19" s="33"/>
      <c r="AB19" s="33"/>
      <c r="AC19" s="33"/>
      <c r="AD19" s="33"/>
    </row>
    <row r="20" spans="1:30" ht="13.5" customHeight="1">
      <c r="A20" s="644"/>
      <c r="B20" s="644"/>
      <c r="D20" s="33"/>
      <c r="E20" s="142"/>
      <c r="F20" s="142"/>
      <c r="G20" s="142"/>
      <c r="H20" s="142"/>
      <c r="I20" s="142"/>
      <c r="J20" s="142"/>
      <c r="K20" s="142"/>
      <c r="L20" s="142"/>
      <c r="M20" s="142"/>
      <c r="N20" s="142"/>
      <c r="O20" s="142"/>
      <c r="P20" s="142"/>
      <c r="Q20" s="142"/>
      <c r="R20" s="142"/>
      <c r="S20" s="177"/>
      <c r="V20" s="222"/>
      <c r="W20" s="186"/>
      <c r="X20" s="33"/>
      <c r="Y20" s="33"/>
      <c r="Z20" s="33"/>
      <c r="AA20" s="33"/>
      <c r="AB20" s="33"/>
      <c r="AC20" s="33"/>
      <c r="AD20" s="33"/>
    </row>
  </sheetData>
  <mergeCells count="5">
    <mergeCell ref="F1:R1"/>
    <mergeCell ref="A17:B17"/>
    <mergeCell ref="A18:B18"/>
    <mergeCell ref="B1:B2"/>
    <mergeCell ref="A19:B20"/>
  </mergeCells>
  <dataValidations count="1">
    <dataValidation type="list" allowBlank="1" showErrorMessage="1" promptTitle="Select assembled or not" sqref="G5:R15" xr:uid="{00000000-0002-0000-0800-000000000000}">
      <formula1>"0,1,2,3,4,5,6,6,7,8,9,10,11,12,13,14,15,16,17,18,19,20,21,22,23,24,25,26,27,28,29,30,31,32,33,34,35,36,37,38,39,40,41,42,43,44,45,46,47,48,49,50,51,52,53,54,55,56,57,58,59,60,61,62,63,64,65,66,67,68,69,70,71,72,73,74,75,76,77,78,79,80,81,82,83,84,85,86,87"</formula1>
    </dataValidation>
  </dataValidations>
  <hyperlinks>
    <hyperlink ref="C6" r:id="rId1" xr:uid="{00000000-0004-0000-0800-000005000000}"/>
    <hyperlink ref="C7" r:id="rId2" xr:uid="{00000000-0004-0000-0800-000006000000}"/>
    <hyperlink ref="C8" r:id="rId3" xr:uid="{00000000-0004-0000-0800-000007000000}"/>
    <hyperlink ref="C9" r:id="rId4" xr:uid="{00000000-0004-0000-0800-000008000000}"/>
    <hyperlink ref="C11" r:id="rId5" xr:uid="{00000000-0004-0000-0800-000009000000}"/>
    <hyperlink ref="C10" r:id="rId6" xr:uid="{00000000-0004-0000-0800-00000A000000}"/>
  </hyperlinks>
  <pageMargins left="0.7" right="0.7" top="0.75" bottom="0.75" header="0.3" footer="0.3"/>
  <drawing r:id="rId7"/>
  <legacyDrawing r:id="rId8"/>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70C0"/>
  </sheetPr>
  <dimension ref="A1:BJ63"/>
  <sheetViews>
    <sheetView zoomScale="90" zoomScaleNormal="90" workbookViewId="0">
      <pane xSplit="4" ySplit="3" topLeftCell="E4" activePane="bottomRight" state="frozen"/>
      <selection pane="topRight"/>
      <selection pane="bottomLeft"/>
      <selection pane="bottomRight" activeCell="S23" sqref="S23"/>
    </sheetView>
  </sheetViews>
  <sheetFormatPr baseColWidth="10" defaultColWidth="9" defaultRowHeight="14.4"/>
  <cols>
    <col min="1" max="1" width="12.44140625" customWidth="1"/>
    <col min="2" max="2" width="30.109375" customWidth="1"/>
    <col min="5" max="5" width="9.44140625" customWidth="1"/>
    <col min="6" max="11" width="5.109375" customWidth="1"/>
    <col min="14" max="25" width="6.88671875" customWidth="1"/>
    <col min="29" max="34" width="6.33203125" customWidth="1"/>
    <col min="35" max="35" width="8" customWidth="1"/>
    <col min="36" max="43" width="5.88671875" customWidth="1"/>
    <col min="44" max="50" width="6.109375" customWidth="1"/>
    <col min="51" max="56" width="8.109375" customWidth="1"/>
    <col min="59" max="59" width="12" customWidth="1"/>
  </cols>
  <sheetData>
    <row r="1" spans="1:59" ht="38.25" customHeight="1">
      <c r="A1" s="78"/>
      <c r="B1" s="79" t="s">
        <v>38</v>
      </c>
      <c r="C1" s="80"/>
      <c r="D1" s="81"/>
      <c r="E1" s="82"/>
      <c r="F1" s="622" t="s">
        <v>64</v>
      </c>
      <c r="G1" s="622"/>
      <c r="H1" s="622"/>
      <c r="I1" s="622"/>
      <c r="J1" s="622"/>
      <c r="K1" s="622"/>
      <c r="L1" s="83"/>
      <c r="M1" s="639" t="s">
        <v>527</v>
      </c>
      <c r="N1" s="639"/>
      <c r="O1" s="639"/>
      <c r="P1" s="639"/>
      <c r="Q1" s="639"/>
      <c r="R1" s="639"/>
      <c r="S1" s="639"/>
      <c r="T1" s="639"/>
      <c r="U1" s="639"/>
      <c r="V1" s="639"/>
      <c r="W1" s="639"/>
      <c r="X1" s="639"/>
      <c r="Y1" s="639"/>
      <c r="Z1" s="152"/>
      <c r="AC1" s="621" t="s">
        <v>287</v>
      </c>
      <c r="AD1" s="621"/>
      <c r="AE1" s="621"/>
      <c r="AF1" s="621"/>
      <c r="AG1" s="621"/>
      <c r="AH1" s="621"/>
      <c r="AJ1" s="58">
        <v>40</v>
      </c>
      <c r="AK1" s="33">
        <v>50</v>
      </c>
      <c r="AL1" s="33">
        <v>70</v>
      </c>
      <c r="AM1" s="33">
        <v>90</v>
      </c>
      <c r="AN1" s="33">
        <v>100</v>
      </c>
      <c r="AO1" s="33">
        <v>120</v>
      </c>
      <c r="AP1" s="33" t="s">
        <v>70</v>
      </c>
      <c r="AQ1" s="33" t="s">
        <v>71</v>
      </c>
      <c r="AR1" s="621" t="s">
        <v>528</v>
      </c>
      <c r="AS1" s="621"/>
      <c r="AT1" s="621"/>
      <c r="AU1" s="621"/>
      <c r="AV1" s="621"/>
      <c r="AW1" s="621"/>
      <c r="AX1" s="38"/>
      <c r="AY1" s="621" t="s">
        <v>529</v>
      </c>
      <c r="AZ1" s="621"/>
      <c r="BA1" s="621"/>
      <c r="BB1" s="621"/>
      <c r="BC1" s="621"/>
      <c r="BD1" s="621"/>
      <c r="BE1" s="38"/>
      <c r="BF1" s="38"/>
    </row>
    <row r="2" spans="1:59" ht="46.8">
      <c r="A2" s="84" t="s">
        <v>73</v>
      </c>
      <c r="B2" s="80" t="s">
        <v>697</v>
      </c>
      <c r="C2" s="80" t="s">
        <v>74</v>
      </c>
      <c r="D2" s="85" t="s">
        <v>75</v>
      </c>
      <c r="E2" s="86" t="s">
        <v>530</v>
      </c>
      <c r="F2" s="87" t="s">
        <v>10</v>
      </c>
      <c r="G2" s="87" t="s">
        <v>11</v>
      </c>
      <c r="H2" s="87" t="s">
        <v>12</v>
      </c>
      <c r="I2" s="87" t="s">
        <v>13</v>
      </c>
      <c r="J2" s="87" t="s">
        <v>14</v>
      </c>
      <c r="K2" s="87" t="s">
        <v>77</v>
      </c>
      <c r="L2" s="116" t="s">
        <v>79</v>
      </c>
      <c r="M2" s="117" t="s">
        <v>80</v>
      </c>
      <c r="N2" s="118" t="s">
        <v>49</v>
      </c>
      <c r="O2" s="119" t="s">
        <v>50</v>
      </c>
      <c r="P2" s="120" t="s">
        <v>51</v>
      </c>
      <c r="Q2" s="143" t="s">
        <v>52</v>
      </c>
      <c r="R2" s="144" t="s">
        <v>53</v>
      </c>
      <c r="S2" s="145" t="s">
        <v>54</v>
      </c>
      <c r="T2" s="146" t="s">
        <v>55</v>
      </c>
      <c r="U2" s="147" t="s">
        <v>56</v>
      </c>
      <c r="V2" s="148" t="s">
        <v>57</v>
      </c>
      <c r="W2" s="149" t="s">
        <v>58</v>
      </c>
      <c r="X2" s="150" t="s">
        <v>59</v>
      </c>
      <c r="Y2" s="153" t="s">
        <v>60</v>
      </c>
      <c r="Z2" s="155" t="s">
        <v>533</v>
      </c>
      <c r="AA2" s="156" t="s">
        <v>87</v>
      </c>
      <c r="AB2" s="157" t="s">
        <v>89</v>
      </c>
      <c r="AC2" s="158" t="s">
        <v>42</v>
      </c>
      <c r="AD2" s="158" t="s">
        <v>43</v>
      </c>
      <c r="AE2" s="158" t="s">
        <v>44</v>
      </c>
      <c r="AF2" s="158" t="s">
        <v>45</v>
      </c>
      <c r="AG2" s="158" t="s">
        <v>46</v>
      </c>
      <c r="AH2" s="158" t="s">
        <v>47</v>
      </c>
      <c r="AI2" s="179"/>
      <c r="AJ2" s="621" t="s">
        <v>90</v>
      </c>
      <c r="AK2" s="621"/>
      <c r="AL2" s="621"/>
      <c r="AM2" s="621"/>
      <c r="AN2" s="621"/>
      <c r="AO2" s="621"/>
      <c r="AP2" s="621"/>
      <c r="AQ2" s="621"/>
      <c r="AR2" s="158" t="s">
        <v>10</v>
      </c>
      <c r="AS2" s="158" t="s">
        <v>11</v>
      </c>
      <c r="AT2" s="158" t="s">
        <v>12</v>
      </c>
      <c r="AU2" s="158" t="s">
        <v>13</v>
      </c>
      <c r="AV2" s="158" t="s">
        <v>85</v>
      </c>
      <c r="AW2" s="158" t="s">
        <v>86</v>
      </c>
      <c r="AX2" s="158"/>
      <c r="AY2" s="158" t="s">
        <v>42</v>
      </c>
      <c r="AZ2" s="158" t="s">
        <v>43</v>
      </c>
      <c r="BA2" s="158" t="s">
        <v>44</v>
      </c>
      <c r="BB2" s="158" t="s">
        <v>45</v>
      </c>
      <c r="BC2" s="158" t="s">
        <v>46</v>
      </c>
      <c r="BD2" s="158" t="s">
        <v>47</v>
      </c>
      <c r="BE2" s="158" t="s">
        <v>534</v>
      </c>
      <c r="BF2" s="158"/>
      <c r="BG2" s="158" t="s">
        <v>93</v>
      </c>
    </row>
    <row r="3" spans="1:59" ht="15.6">
      <c r="A3" s="88"/>
      <c r="B3" s="80"/>
      <c r="C3" s="80"/>
      <c r="D3" s="85"/>
      <c r="E3" s="82"/>
      <c r="F3" s="87"/>
      <c r="G3" s="87"/>
      <c r="H3" s="87"/>
      <c r="I3" s="87"/>
      <c r="J3" s="87"/>
      <c r="K3" s="87"/>
      <c r="L3" s="121"/>
      <c r="M3" s="122"/>
      <c r="N3" s="123">
        <f>SUMPRODUCT($E$5:$E$52,N5:N52)</f>
        <v>0</v>
      </c>
      <c r="O3" s="123">
        <f t="shared" ref="O3:Y3" si="0">SUMPRODUCT($E$5:$E$52,O5:O52)</f>
        <v>0</v>
      </c>
      <c r="P3" s="123">
        <f t="shared" si="0"/>
        <v>0</v>
      </c>
      <c r="Q3" s="123">
        <f t="shared" si="0"/>
        <v>0</v>
      </c>
      <c r="R3" s="123">
        <f t="shared" si="0"/>
        <v>0</v>
      </c>
      <c r="S3" s="123">
        <f t="shared" si="0"/>
        <v>0</v>
      </c>
      <c r="T3" s="123">
        <f t="shared" si="0"/>
        <v>0</v>
      </c>
      <c r="U3" s="123">
        <f t="shared" si="0"/>
        <v>0</v>
      </c>
      <c r="V3" s="123">
        <f t="shared" si="0"/>
        <v>0</v>
      </c>
      <c r="W3" s="123">
        <f t="shared" si="0"/>
        <v>0</v>
      </c>
      <c r="X3" s="123">
        <f t="shared" si="0"/>
        <v>0</v>
      </c>
      <c r="Y3" s="123">
        <f t="shared" si="0"/>
        <v>0</v>
      </c>
      <c r="Z3" s="159"/>
      <c r="AA3" s="160"/>
      <c r="AB3" s="161"/>
      <c r="AC3" s="158"/>
      <c r="AD3" s="158"/>
      <c r="AE3" s="158"/>
      <c r="AF3" s="158"/>
      <c r="AG3" s="158"/>
      <c r="AH3" s="158"/>
      <c r="AI3" s="179"/>
      <c r="AJ3" s="38"/>
      <c r="AK3" s="38"/>
      <c r="AL3" s="38"/>
      <c r="AM3" s="38"/>
      <c r="AN3" s="38"/>
      <c r="AO3" s="38"/>
      <c r="AP3" s="38"/>
      <c r="AQ3" s="38"/>
      <c r="AR3" s="158"/>
      <c r="AS3" s="158"/>
      <c r="AT3" s="158"/>
      <c r="AU3" s="158"/>
      <c r="AV3" s="158"/>
      <c r="AW3" s="158"/>
      <c r="AX3" s="158"/>
      <c r="AY3" s="158"/>
      <c r="AZ3" s="158"/>
      <c r="BA3" s="158"/>
      <c r="BB3" s="158"/>
      <c r="BC3" s="158"/>
      <c r="BD3" s="158"/>
      <c r="BE3" s="158"/>
      <c r="BF3" s="158"/>
    </row>
    <row r="4" spans="1:59" ht="15.6">
      <c r="A4" s="89"/>
      <c r="B4" s="80"/>
      <c r="C4" s="90"/>
      <c r="D4" s="91"/>
      <c r="E4" s="82"/>
      <c r="F4" s="32"/>
      <c r="G4" s="32"/>
      <c r="H4" s="32"/>
      <c r="I4" s="32"/>
      <c r="J4" s="32"/>
      <c r="K4" s="32"/>
      <c r="L4" s="124"/>
      <c r="M4" s="125" t="s">
        <v>2</v>
      </c>
      <c r="O4" s="126"/>
      <c r="P4" s="126"/>
      <c r="Q4" s="126"/>
      <c r="R4" s="126"/>
      <c r="S4" s="126"/>
      <c r="T4" s="126"/>
      <c r="U4" s="126"/>
      <c r="V4" s="126"/>
      <c r="W4" s="126"/>
      <c r="X4" s="126"/>
      <c r="Y4" s="126"/>
      <c r="Z4" s="162"/>
      <c r="AA4" s="112"/>
      <c r="AB4" s="163"/>
      <c r="AC4" s="164"/>
      <c r="AD4" s="164"/>
      <c r="AE4" s="164"/>
      <c r="AF4" s="164"/>
      <c r="AG4" s="164"/>
      <c r="AH4" s="164"/>
      <c r="AI4" s="92"/>
      <c r="AJ4" s="102">
        <v>40</v>
      </c>
      <c r="AK4" s="92">
        <v>50</v>
      </c>
      <c r="AL4" s="92">
        <v>70</v>
      </c>
      <c r="AM4" s="92">
        <v>90</v>
      </c>
      <c r="AN4" s="92">
        <v>100</v>
      </c>
      <c r="AO4" s="92">
        <v>120</v>
      </c>
      <c r="AP4" s="92" t="s">
        <v>70</v>
      </c>
      <c r="AQ4" s="92" t="s">
        <v>71</v>
      </c>
      <c r="AR4" s="164"/>
      <c r="AS4" s="164"/>
      <c r="AT4" s="164"/>
      <c r="AU4" s="164"/>
      <c r="AV4" s="164"/>
      <c r="AW4" s="164"/>
      <c r="AX4" s="164"/>
      <c r="AY4" s="164"/>
      <c r="AZ4" s="164"/>
      <c r="BA4" s="164"/>
      <c r="BB4" s="164"/>
      <c r="BC4" s="164"/>
      <c r="BD4" s="164"/>
      <c r="BE4" s="164"/>
      <c r="BF4" s="164"/>
    </row>
    <row r="5" spans="1:59">
      <c r="A5" s="565">
        <v>30000</v>
      </c>
      <c r="B5" s="566" t="s">
        <v>698</v>
      </c>
      <c r="C5" s="94" t="s">
        <v>42</v>
      </c>
      <c r="D5" s="95" t="s">
        <v>110</v>
      </c>
      <c r="E5" s="82">
        <v>21</v>
      </c>
      <c r="F5" s="32">
        <v>21</v>
      </c>
      <c r="G5" s="96"/>
      <c r="H5" s="32"/>
      <c r="I5" s="32"/>
      <c r="J5" s="32"/>
      <c r="K5" s="32"/>
      <c r="L5" s="542">
        <v>100.35</v>
      </c>
      <c r="M5" s="128">
        <f>SUM(N5:Y5)</f>
        <v>0</v>
      </c>
      <c r="N5" s="19"/>
      <c r="O5" s="19"/>
      <c r="P5" s="19"/>
      <c r="Q5" s="19"/>
      <c r="R5" s="19"/>
      <c r="S5" s="19"/>
      <c r="T5" s="19"/>
      <c r="U5" s="19"/>
      <c r="V5" s="19"/>
      <c r="W5" s="19"/>
      <c r="X5" s="19"/>
      <c r="Y5" s="19"/>
      <c r="Z5" s="165">
        <v>1</v>
      </c>
      <c r="AA5" s="166">
        <f t="shared" ref="AA5:AA36" si="1">M5*Z5</f>
        <v>0</v>
      </c>
      <c r="AB5" s="167">
        <f t="shared" ref="AB5:AB36" si="2">L5*SUM(N5:Y5)</f>
        <v>0</v>
      </c>
      <c r="AC5" s="102">
        <v>21</v>
      </c>
      <c r="AD5" s="102"/>
      <c r="AE5" s="102"/>
      <c r="AF5" s="102"/>
      <c r="AG5" s="102"/>
      <c r="AH5" s="102"/>
      <c r="AI5" s="92"/>
      <c r="AJ5" s="102">
        <f>$M5*18</f>
        <v>0</v>
      </c>
      <c r="AK5" s="102"/>
      <c r="AL5" s="102"/>
      <c r="AM5" s="102"/>
      <c r="AN5" s="102"/>
      <c r="AO5" s="102"/>
      <c r="AP5" s="102">
        <f>$M5*6</f>
        <v>0</v>
      </c>
      <c r="AQ5" s="92"/>
      <c r="AR5" s="102">
        <f t="shared" ref="AR5:AR36" si="3">F5*$M5</f>
        <v>0</v>
      </c>
      <c r="AS5" s="102">
        <f t="shared" ref="AS5:AS36" si="4">G5*$M5</f>
        <v>0</v>
      </c>
      <c r="AT5" s="102">
        <f t="shared" ref="AT5:AT36" si="5">H5*$M5</f>
        <v>0</v>
      </c>
      <c r="AU5" s="102">
        <f t="shared" ref="AU5:AU36" si="6">I5*$M5</f>
        <v>0</v>
      </c>
      <c r="AV5" s="102">
        <f t="shared" ref="AV5:AV36" si="7">J5*$M5</f>
        <v>0</v>
      </c>
      <c r="AW5" s="102">
        <f t="shared" ref="AW5:AW36" si="8">K5*$M5</f>
        <v>0</v>
      </c>
      <c r="AX5" s="102"/>
      <c r="AY5" s="102">
        <f>$M5*AC5</f>
        <v>0</v>
      </c>
      <c r="AZ5" s="102">
        <f t="shared" ref="AZ5:AZ53" si="9">$M5*AD5</f>
        <v>0</v>
      </c>
      <c r="BA5" s="102">
        <f t="shared" ref="BA5:BA53" si="10">$M5*AE5</f>
        <v>0</v>
      </c>
      <c r="BB5" s="102">
        <f t="shared" ref="BB5:BB53" si="11">$M5*AF5</f>
        <v>0</v>
      </c>
      <c r="BC5" s="102">
        <f t="shared" ref="BC5:BC53" si="12">$M5*AG5</f>
        <v>0</v>
      </c>
      <c r="BD5" s="102">
        <f t="shared" ref="BD5:BD53" si="13">$M5*AH5</f>
        <v>0</v>
      </c>
      <c r="BE5" s="112"/>
      <c r="BF5" s="112"/>
      <c r="BG5" s="185">
        <v>21000668</v>
      </c>
    </row>
    <row r="6" spans="1:59">
      <c r="A6" s="20"/>
      <c r="B6" s="97" t="s">
        <v>699</v>
      </c>
      <c r="C6" s="97"/>
      <c r="D6" s="98"/>
      <c r="E6" s="82"/>
      <c r="F6" s="99"/>
      <c r="G6" s="99"/>
      <c r="H6" s="99"/>
      <c r="I6" s="99"/>
      <c r="J6" s="99"/>
      <c r="K6" s="99"/>
      <c r="L6" s="129"/>
      <c r="M6" s="129"/>
      <c r="N6" s="130"/>
      <c r="O6" s="130"/>
      <c r="P6" s="130"/>
      <c r="Q6" s="130"/>
      <c r="R6" s="130"/>
      <c r="S6" s="130"/>
      <c r="T6" s="130"/>
      <c r="U6" s="130"/>
      <c r="V6" s="130"/>
      <c r="W6" s="130"/>
      <c r="X6" s="130"/>
      <c r="Y6" s="130"/>
      <c r="Z6" s="168"/>
      <c r="AA6" s="166">
        <f t="shared" si="1"/>
        <v>0</v>
      </c>
      <c r="AB6" s="167">
        <f t="shared" si="2"/>
        <v>0</v>
      </c>
      <c r="AC6" s="20"/>
      <c r="AD6" s="20"/>
      <c r="AE6" s="20"/>
      <c r="AF6" s="20"/>
      <c r="AG6" s="20"/>
      <c r="AH6" s="20"/>
      <c r="AI6" s="20"/>
      <c r="AJ6" s="20"/>
      <c r="AK6" s="20"/>
      <c r="AL6" s="20"/>
      <c r="AM6" s="20"/>
      <c r="AN6" s="20"/>
      <c r="AO6" s="20"/>
      <c r="AP6" s="20"/>
      <c r="AQ6" s="20"/>
      <c r="AR6" s="102">
        <f t="shared" si="3"/>
        <v>0</v>
      </c>
      <c r="AS6" s="102">
        <f t="shared" si="4"/>
        <v>0</v>
      </c>
      <c r="AT6" s="102">
        <f t="shared" si="5"/>
        <v>0</v>
      </c>
      <c r="AU6" s="102">
        <f t="shared" si="6"/>
        <v>0</v>
      </c>
      <c r="AV6" s="102">
        <f t="shared" si="7"/>
        <v>0</v>
      </c>
      <c r="AW6" s="102">
        <f t="shared" si="8"/>
        <v>0</v>
      </c>
      <c r="AX6" s="102"/>
      <c r="AY6" s="102">
        <f t="shared" ref="AY6:AY53" si="14">$M6*AC6</f>
        <v>0</v>
      </c>
      <c r="AZ6" s="102">
        <f t="shared" si="9"/>
        <v>0</v>
      </c>
      <c r="BA6" s="102">
        <f t="shared" si="10"/>
        <v>0</v>
      </c>
      <c r="BB6" s="102">
        <f t="shared" si="11"/>
        <v>0</v>
      </c>
      <c r="BC6" s="102">
        <f t="shared" si="12"/>
        <v>0</v>
      </c>
      <c r="BD6" s="102">
        <f t="shared" si="13"/>
        <v>0</v>
      </c>
      <c r="BE6" s="112"/>
      <c r="BF6" s="112"/>
      <c r="BG6" s="186"/>
    </row>
    <row r="7" spans="1:59">
      <c r="A7" s="565">
        <v>30001</v>
      </c>
      <c r="B7" s="553" t="s">
        <v>700</v>
      </c>
      <c r="C7" s="94" t="s">
        <v>43</v>
      </c>
      <c r="D7" s="95" t="s">
        <v>110</v>
      </c>
      <c r="E7" s="82">
        <v>9</v>
      </c>
      <c r="F7" s="32"/>
      <c r="G7" s="96"/>
      <c r="H7" s="32">
        <v>9</v>
      </c>
      <c r="I7" s="32"/>
      <c r="J7" s="32"/>
      <c r="K7" s="32"/>
      <c r="L7" s="542">
        <v>141.27000000000001</v>
      </c>
      <c r="M7" s="128">
        <f>SUM(N7:Y7)</f>
        <v>0</v>
      </c>
      <c r="N7" s="19"/>
      <c r="O7" s="19"/>
      <c r="P7" s="19"/>
      <c r="Q7" s="19"/>
      <c r="R7" s="19"/>
      <c r="S7" s="19"/>
      <c r="T7" s="19"/>
      <c r="U7" s="19"/>
      <c r="V7" s="19"/>
      <c r="W7" s="19"/>
      <c r="X7" s="19"/>
      <c r="Y7" s="19"/>
      <c r="Z7" s="165">
        <v>3.988</v>
      </c>
      <c r="AA7" s="166">
        <f t="shared" si="1"/>
        <v>0</v>
      </c>
      <c r="AB7" s="167">
        <f t="shared" si="2"/>
        <v>0</v>
      </c>
      <c r="AC7" s="102"/>
      <c r="AD7" s="102">
        <v>9</v>
      </c>
      <c r="AE7" s="102"/>
      <c r="AF7" s="102"/>
      <c r="AG7" s="102"/>
      <c r="AH7" s="102"/>
      <c r="AI7" s="92"/>
      <c r="AJ7" s="102">
        <f>$M7*1</f>
        <v>0</v>
      </c>
      <c r="AK7" s="102">
        <f>$M7*8</f>
        <v>0</v>
      </c>
      <c r="AL7" s="102"/>
      <c r="AM7" s="102" t="s">
        <v>2</v>
      </c>
      <c r="AN7" s="102"/>
      <c r="AO7" s="102"/>
      <c r="AP7" s="102"/>
      <c r="AQ7" s="92"/>
      <c r="AR7" s="102">
        <f t="shared" si="3"/>
        <v>0</v>
      </c>
      <c r="AS7" s="102">
        <f t="shared" si="4"/>
        <v>0</v>
      </c>
      <c r="AT7" s="102">
        <f t="shared" si="5"/>
        <v>0</v>
      </c>
      <c r="AU7" s="102">
        <f t="shared" si="6"/>
        <v>0</v>
      </c>
      <c r="AV7" s="102">
        <f t="shared" si="7"/>
        <v>0</v>
      </c>
      <c r="AW7" s="102">
        <f t="shared" si="8"/>
        <v>0</v>
      </c>
      <c r="AX7" s="102"/>
      <c r="AY7" s="102">
        <f t="shared" si="14"/>
        <v>0</v>
      </c>
      <c r="AZ7" s="102">
        <f t="shared" si="9"/>
        <v>0</v>
      </c>
      <c r="BA7" s="102">
        <f t="shared" si="10"/>
        <v>0</v>
      </c>
      <c r="BB7" s="102">
        <f t="shared" si="11"/>
        <v>0</v>
      </c>
      <c r="BC7" s="102">
        <f t="shared" si="12"/>
        <v>0</v>
      </c>
      <c r="BD7" s="102">
        <f t="shared" si="13"/>
        <v>0</v>
      </c>
      <c r="BE7" s="112"/>
      <c r="BF7" s="112"/>
      <c r="BG7" s="186">
        <v>21000669</v>
      </c>
    </row>
    <row r="8" spans="1:59">
      <c r="A8" s="565">
        <v>30002</v>
      </c>
      <c r="B8" s="553" t="s">
        <v>701</v>
      </c>
      <c r="C8" s="94" t="s">
        <v>43</v>
      </c>
      <c r="D8" s="95" t="s">
        <v>110</v>
      </c>
      <c r="E8" s="82">
        <v>8</v>
      </c>
      <c r="F8" s="32"/>
      <c r="G8" s="96"/>
      <c r="H8" s="32">
        <v>8</v>
      </c>
      <c r="I8" s="32"/>
      <c r="J8" s="32"/>
      <c r="K8" s="32"/>
      <c r="L8" s="543">
        <v>134.76</v>
      </c>
      <c r="M8" s="128">
        <f>SUM(N8:Y8)</f>
        <v>0</v>
      </c>
      <c r="N8" s="19"/>
      <c r="O8" s="19"/>
      <c r="P8" s="19"/>
      <c r="Q8" s="19"/>
      <c r="R8" s="19"/>
      <c r="S8" s="19"/>
      <c r="T8" s="19"/>
      <c r="U8" s="19"/>
      <c r="V8" s="19"/>
      <c r="W8" s="19"/>
      <c r="X8" s="19"/>
      <c r="Y8" s="19"/>
      <c r="Z8" s="169">
        <v>3.87</v>
      </c>
      <c r="AA8" s="166">
        <f t="shared" si="1"/>
        <v>0</v>
      </c>
      <c r="AB8" s="167">
        <f t="shared" si="2"/>
        <v>0</v>
      </c>
      <c r="AC8" s="102"/>
      <c r="AD8" s="102">
        <v>8</v>
      </c>
      <c r="AE8" s="102"/>
      <c r="AF8" s="102"/>
      <c r="AG8" s="102"/>
      <c r="AH8" s="102"/>
      <c r="AI8" s="92"/>
      <c r="AJ8" s="102"/>
      <c r="AK8" s="102">
        <f>$M8*6</f>
        <v>0</v>
      </c>
      <c r="AL8" s="102">
        <f>$M8*2</f>
        <v>0</v>
      </c>
      <c r="AM8" s="102"/>
      <c r="AN8" s="102"/>
      <c r="AO8" s="102"/>
      <c r="AP8" s="102"/>
      <c r="AQ8" s="92"/>
      <c r="AR8" s="102">
        <f t="shared" si="3"/>
        <v>0</v>
      </c>
      <c r="AS8" s="102">
        <f t="shared" si="4"/>
        <v>0</v>
      </c>
      <c r="AT8" s="102">
        <f t="shared" si="5"/>
        <v>0</v>
      </c>
      <c r="AU8" s="102">
        <f t="shared" si="6"/>
        <v>0</v>
      </c>
      <c r="AV8" s="102">
        <f t="shared" si="7"/>
        <v>0</v>
      </c>
      <c r="AW8" s="102">
        <f t="shared" si="8"/>
        <v>0</v>
      </c>
      <c r="AX8" s="102"/>
      <c r="AY8" s="102">
        <f t="shared" si="14"/>
        <v>0</v>
      </c>
      <c r="AZ8" s="102">
        <f t="shared" si="9"/>
        <v>0</v>
      </c>
      <c r="BA8" s="102">
        <f t="shared" si="10"/>
        <v>0</v>
      </c>
      <c r="BB8" s="102">
        <f t="shared" si="11"/>
        <v>0</v>
      </c>
      <c r="BC8" s="102">
        <f t="shared" si="12"/>
        <v>0</v>
      </c>
      <c r="BD8" s="102">
        <f t="shared" si="13"/>
        <v>0</v>
      </c>
      <c r="BE8" s="112"/>
      <c r="BF8" s="112"/>
      <c r="BG8" s="186">
        <v>21000670</v>
      </c>
    </row>
    <row r="9" spans="1:59">
      <c r="A9" s="565">
        <v>30003</v>
      </c>
      <c r="B9" s="587" t="s">
        <v>702</v>
      </c>
      <c r="C9" s="100" t="s">
        <v>43</v>
      </c>
      <c r="D9" s="95" t="s">
        <v>110</v>
      </c>
      <c r="E9" s="82">
        <v>10</v>
      </c>
      <c r="F9" s="32"/>
      <c r="G9" s="96"/>
      <c r="H9" s="96">
        <v>10</v>
      </c>
      <c r="I9" s="96"/>
      <c r="J9" s="96"/>
      <c r="K9" s="96"/>
      <c r="L9" s="131">
        <v>171.33</v>
      </c>
      <c r="M9" s="128">
        <f>SUM(N9:Y9)</f>
        <v>0</v>
      </c>
      <c r="N9" s="19"/>
      <c r="O9" s="19"/>
      <c r="P9" s="19"/>
      <c r="Q9" s="19"/>
      <c r="R9" s="19"/>
      <c r="S9" s="19"/>
      <c r="T9" s="19"/>
      <c r="U9" s="19"/>
      <c r="V9" s="19"/>
      <c r="W9" s="19"/>
      <c r="X9" s="19"/>
      <c r="Y9" s="19"/>
      <c r="Z9" s="170">
        <v>5.0439999999999996</v>
      </c>
      <c r="AA9" s="166">
        <f t="shared" si="1"/>
        <v>0</v>
      </c>
      <c r="AB9" s="167">
        <f t="shared" si="2"/>
        <v>0</v>
      </c>
      <c r="AC9" s="102"/>
      <c r="AD9" s="102">
        <v>10</v>
      </c>
      <c r="AE9" s="102"/>
      <c r="AF9" s="102"/>
      <c r="AG9" s="102"/>
      <c r="AH9" s="102"/>
      <c r="AI9" s="92"/>
      <c r="AJ9" s="102"/>
      <c r="AK9" s="102">
        <f>$M9*6</f>
        <v>0</v>
      </c>
      <c r="AL9" s="102">
        <f>$M9*4</f>
        <v>0</v>
      </c>
      <c r="AM9" s="102"/>
      <c r="AN9" s="102"/>
      <c r="AO9" s="102"/>
      <c r="AP9" s="102"/>
      <c r="AQ9" s="102"/>
      <c r="AR9" s="102">
        <f t="shared" si="3"/>
        <v>0</v>
      </c>
      <c r="AS9" s="102">
        <f t="shared" si="4"/>
        <v>0</v>
      </c>
      <c r="AT9" s="102">
        <f t="shared" si="5"/>
        <v>0</v>
      </c>
      <c r="AU9" s="102">
        <f t="shared" si="6"/>
        <v>0</v>
      </c>
      <c r="AV9" s="102">
        <f t="shared" si="7"/>
        <v>0</v>
      </c>
      <c r="AW9" s="102">
        <f t="shared" si="8"/>
        <v>0</v>
      </c>
      <c r="AX9" s="102"/>
      <c r="AY9" s="102">
        <f t="shared" si="14"/>
        <v>0</v>
      </c>
      <c r="AZ9" s="102">
        <f t="shared" si="9"/>
        <v>0</v>
      </c>
      <c r="BA9" s="102">
        <f t="shared" si="10"/>
        <v>0</v>
      </c>
      <c r="BB9" s="102">
        <f t="shared" si="11"/>
        <v>0</v>
      </c>
      <c r="BC9" s="102">
        <f t="shared" si="12"/>
        <v>0</v>
      </c>
      <c r="BD9" s="102">
        <f t="shared" si="13"/>
        <v>0</v>
      </c>
      <c r="BE9" s="112"/>
      <c r="BF9" s="112"/>
      <c r="BG9" s="186">
        <v>21000671</v>
      </c>
    </row>
    <row r="10" spans="1:59">
      <c r="A10" s="565">
        <v>30004</v>
      </c>
      <c r="B10" s="587" t="s">
        <v>703</v>
      </c>
      <c r="C10" s="100" t="s">
        <v>43</v>
      </c>
      <c r="D10" s="95" t="s">
        <v>110</v>
      </c>
      <c r="E10" s="82">
        <v>5</v>
      </c>
      <c r="F10" s="32"/>
      <c r="G10" s="96"/>
      <c r="H10" s="96"/>
      <c r="I10" s="96">
        <v>3</v>
      </c>
      <c r="J10" s="96">
        <v>2</v>
      </c>
      <c r="K10" s="96"/>
      <c r="L10" s="131">
        <v>134.52000000000001</v>
      </c>
      <c r="M10" s="128">
        <f>SUM(N10:Y10)</f>
        <v>0</v>
      </c>
      <c r="N10" s="19"/>
      <c r="O10" s="19"/>
      <c r="P10" s="19"/>
      <c r="Q10" s="19"/>
      <c r="R10" s="19"/>
      <c r="S10" s="19"/>
      <c r="T10" s="19"/>
      <c r="U10" s="19"/>
      <c r="V10" s="19"/>
      <c r="W10" s="19"/>
      <c r="X10" s="19"/>
      <c r="Y10" s="19"/>
      <c r="Z10" s="170">
        <v>4.2590000000000003</v>
      </c>
      <c r="AA10" s="166">
        <f t="shared" si="1"/>
        <v>0</v>
      </c>
      <c r="AB10" s="167">
        <f t="shared" si="2"/>
        <v>0</v>
      </c>
      <c r="AC10" s="102"/>
      <c r="AD10" s="102">
        <v>5</v>
      </c>
      <c r="AE10" s="102"/>
      <c r="AF10" s="102"/>
      <c r="AG10" s="102"/>
      <c r="AH10" s="102"/>
      <c r="AI10" s="92"/>
      <c r="AJ10" s="102"/>
      <c r="AK10" s="102"/>
      <c r="AL10" s="102">
        <f>$M10*5</f>
        <v>0</v>
      </c>
      <c r="AM10" s="102"/>
      <c r="AN10" s="102"/>
      <c r="AO10" s="102"/>
      <c r="AP10" s="102"/>
      <c r="AQ10" s="102"/>
      <c r="AR10" s="102">
        <f t="shared" si="3"/>
        <v>0</v>
      </c>
      <c r="AS10" s="102">
        <f t="shared" si="4"/>
        <v>0</v>
      </c>
      <c r="AT10" s="102">
        <f t="shared" si="5"/>
        <v>0</v>
      </c>
      <c r="AU10" s="102">
        <f t="shared" si="6"/>
        <v>0</v>
      </c>
      <c r="AV10" s="102">
        <f t="shared" si="7"/>
        <v>0</v>
      </c>
      <c r="AW10" s="102">
        <f t="shared" si="8"/>
        <v>0</v>
      </c>
      <c r="AX10" s="102"/>
      <c r="AY10" s="102">
        <f t="shared" si="14"/>
        <v>0</v>
      </c>
      <c r="AZ10" s="102">
        <f t="shared" si="9"/>
        <v>0</v>
      </c>
      <c r="BA10" s="102">
        <f t="shared" si="10"/>
        <v>0</v>
      </c>
      <c r="BB10" s="102">
        <f t="shared" si="11"/>
        <v>0</v>
      </c>
      <c r="BC10" s="102">
        <f t="shared" si="12"/>
        <v>0</v>
      </c>
      <c r="BD10" s="102">
        <f t="shared" si="13"/>
        <v>0</v>
      </c>
      <c r="BE10" s="112"/>
      <c r="BF10" s="112"/>
      <c r="BG10" s="186">
        <v>21000672</v>
      </c>
    </row>
    <row r="11" spans="1:59">
      <c r="A11" s="20"/>
      <c r="B11" s="97" t="s">
        <v>292</v>
      </c>
      <c r="C11" s="100"/>
      <c r="D11" s="98"/>
      <c r="E11" s="82"/>
      <c r="F11" s="99"/>
      <c r="G11" s="99"/>
      <c r="H11" s="99"/>
      <c r="I11" s="99"/>
      <c r="J11" s="99"/>
      <c r="K11" s="99"/>
      <c r="L11" s="132"/>
      <c r="M11" s="129"/>
      <c r="N11" s="130"/>
      <c r="O11" s="130"/>
      <c r="P11" s="130"/>
      <c r="Q11" s="130"/>
      <c r="R11" s="130"/>
      <c r="S11" s="130"/>
      <c r="T11" s="130"/>
      <c r="U11" s="130"/>
      <c r="V11" s="130"/>
      <c r="W11" s="130"/>
      <c r="X11" s="130"/>
      <c r="Y11" s="130"/>
      <c r="Z11" s="168"/>
      <c r="AA11" s="166">
        <f t="shared" si="1"/>
        <v>0</v>
      </c>
      <c r="AB11" s="167">
        <f t="shared" si="2"/>
        <v>0</v>
      </c>
      <c r="AC11" s="20"/>
      <c r="AD11" s="20"/>
      <c r="AE11" s="20"/>
      <c r="AF11" s="20"/>
      <c r="AG11" s="20"/>
      <c r="AH11" s="20"/>
      <c r="AI11" s="20"/>
      <c r="AJ11" s="20"/>
      <c r="AK11" s="20"/>
      <c r="AL11" s="20"/>
      <c r="AM11" s="20"/>
      <c r="AN11" s="20"/>
      <c r="AO11" s="20"/>
      <c r="AP11" s="20"/>
      <c r="AQ11" s="20"/>
      <c r="AR11" s="102">
        <f t="shared" si="3"/>
        <v>0</v>
      </c>
      <c r="AS11" s="102">
        <f t="shared" si="4"/>
        <v>0</v>
      </c>
      <c r="AT11" s="102">
        <f t="shared" si="5"/>
        <v>0</v>
      </c>
      <c r="AU11" s="102">
        <f t="shared" si="6"/>
        <v>0</v>
      </c>
      <c r="AV11" s="102">
        <f t="shared" si="7"/>
        <v>0</v>
      </c>
      <c r="AW11" s="102">
        <f t="shared" si="8"/>
        <v>0</v>
      </c>
      <c r="AX11" s="102"/>
      <c r="AY11" s="102">
        <f t="shared" si="14"/>
        <v>0</v>
      </c>
      <c r="AZ11" s="102">
        <f t="shared" si="9"/>
        <v>0</v>
      </c>
      <c r="BA11" s="102">
        <f t="shared" si="10"/>
        <v>0</v>
      </c>
      <c r="BB11" s="102">
        <f t="shared" si="11"/>
        <v>0</v>
      </c>
      <c r="BC11" s="102">
        <f t="shared" si="12"/>
        <v>0</v>
      </c>
      <c r="BD11" s="102">
        <f t="shared" si="13"/>
        <v>0</v>
      </c>
      <c r="BE11" s="112"/>
      <c r="BF11" s="112"/>
    </row>
    <row r="12" spans="1:59">
      <c r="A12" s="565">
        <v>30005</v>
      </c>
      <c r="B12" s="566" t="s">
        <v>704</v>
      </c>
      <c r="C12" s="100" t="s">
        <v>45</v>
      </c>
      <c r="D12" s="95" t="s">
        <v>110</v>
      </c>
      <c r="E12" s="82">
        <v>11</v>
      </c>
      <c r="F12" s="32"/>
      <c r="G12" s="96">
        <v>11</v>
      </c>
      <c r="H12" s="96"/>
      <c r="I12" s="96"/>
      <c r="J12" s="96"/>
      <c r="K12" s="96"/>
      <c r="L12" s="543">
        <v>93.03</v>
      </c>
      <c r="M12" s="128">
        <f t="shared" ref="M12:M17" si="15">SUM(N12:Y12)</f>
        <v>0</v>
      </c>
      <c r="N12" s="19"/>
      <c r="O12" s="19"/>
      <c r="P12" s="19"/>
      <c r="Q12" s="19"/>
      <c r="R12" s="19"/>
      <c r="S12" s="19"/>
      <c r="T12" s="19"/>
      <c r="U12" s="19"/>
      <c r="V12" s="19"/>
      <c r="W12" s="19"/>
      <c r="X12" s="19"/>
      <c r="Y12" s="19"/>
      <c r="Z12" s="165">
        <v>1.9330000000000001</v>
      </c>
      <c r="AA12" s="166">
        <f t="shared" si="1"/>
        <v>0</v>
      </c>
      <c r="AB12" s="167">
        <f t="shared" si="2"/>
        <v>0</v>
      </c>
      <c r="AC12" s="102"/>
      <c r="AD12" s="102"/>
      <c r="AE12" s="102"/>
      <c r="AF12" s="102">
        <v>11</v>
      </c>
      <c r="AG12" s="102"/>
      <c r="AH12" s="102"/>
      <c r="AI12" s="92"/>
      <c r="AJ12" s="102">
        <f>$M12*11</f>
        <v>0</v>
      </c>
      <c r="AK12" s="102"/>
      <c r="AL12" s="102"/>
      <c r="AM12" s="102"/>
      <c r="AN12" s="102"/>
      <c r="AO12" s="102"/>
      <c r="AP12" s="102"/>
      <c r="AQ12" s="92"/>
      <c r="AR12" s="102">
        <f t="shared" si="3"/>
        <v>0</v>
      </c>
      <c r="AS12" s="102">
        <f t="shared" si="4"/>
        <v>0</v>
      </c>
      <c r="AT12" s="102">
        <f t="shared" si="5"/>
        <v>0</v>
      </c>
      <c r="AU12" s="102">
        <f t="shared" si="6"/>
        <v>0</v>
      </c>
      <c r="AV12" s="102">
        <f t="shared" si="7"/>
        <v>0</v>
      </c>
      <c r="AW12" s="102">
        <f t="shared" si="8"/>
        <v>0</v>
      </c>
      <c r="AX12" s="102"/>
      <c r="AY12" s="102">
        <f t="shared" si="14"/>
        <v>0</v>
      </c>
      <c r="AZ12" s="102">
        <f t="shared" si="9"/>
        <v>0</v>
      </c>
      <c r="BA12" s="102">
        <f t="shared" si="10"/>
        <v>0</v>
      </c>
      <c r="BB12" s="102">
        <f t="shared" si="11"/>
        <v>0</v>
      </c>
      <c r="BC12" s="102">
        <f t="shared" si="12"/>
        <v>0</v>
      </c>
      <c r="BD12" s="102">
        <f t="shared" si="13"/>
        <v>0</v>
      </c>
      <c r="BE12" s="112"/>
      <c r="BF12" s="112"/>
      <c r="BG12" s="186">
        <v>21000673</v>
      </c>
    </row>
    <row r="13" spans="1:59">
      <c r="A13" s="565">
        <v>30006</v>
      </c>
      <c r="B13" s="587" t="s">
        <v>705</v>
      </c>
      <c r="C13" s="100" t="s">
        <v>45</v>
      </c>
      <c r="D13" s="101" t="s">
        <v>110</v>
      </c>
      <c r="E13" s="82">
        <v>10</v>
      </c>
      <c r="F13" s="96"/>
      <c r="G13" s="96"/>
      <c r="H13" s="96">
        <v>10</v>
      </c>
      <c r="I13" s="96"/>
      <c r="J13" s="96"/>
      <c r="K13" s="96"/>
      <c r="L13" s="131">
        <v>116.43</v>
      </c>
      <c r="M13" s="128">
        <f t="shared" si="15"/>
        <v>0</v>
      </c>
      <c r="N13" s="19"/>
      <c r="O13" s="47"/>
      <c r="P13" s="47"/>
      <c r="Q13" s="47"/>
      <c r="R13" s="47"/>
      <c r="S13" s="47"/>
      <c r="T13" s="26"/>
      <c r="U13" s="26"/>
      <c r="V13" s="26"/>
      <c r="W13" s="26"/>
      <c r="X13" s="26"/>
      <c r="Y13" s="26"/>
      <c r="Z13" s="165">
        <v>3.0089999999999999</v>
      </c>
      <c r="AA13" s="166">
        <f t="shared" si="1"/>
        <v>0</v>
      </c>
      <c r="AB13" s="167">
        <f t="shared" si="2"/>
        <v>0</v>
      </c>
      <c r="AC13" s="102"/>
      <c r="AD13" s="102"/>
      <c r="AE13" s="102"/>
      <c r="AF13" s="102">
        <v>10</v>
      </c>
      <c r="AG13" s="102"/>
      <c r="AH13" s="102"/>
      <c r="AI13" s="102"/>
      <c r="AJ13" s="102">
        <f>$M13*10</f>
        <v>0</v>
      </c>
      <c r="AK13" s="102"/>
      <c r="AL13" s="102"/>
      <c r="AM13" s="102"/>
      <c r="AN13" s="102"/>
      <c r="AO13" s="102"/>
      <c r="AP13" s="102"/>
      <c r="AQ13" s="102"/>
      <c r="AR13" s="102">
        <f t="shared" si="3"/>
        <v>0</v>
      </c>
      <c r="AS13" s="102">
        <f t="shared" si="4"/>
        <v>0</v>
      </c>
      <c r="AT13" s="102">
        <f t="shared" si="5"/>
        <v>0</v>
      </c>
      <c r="AU13" s="102">
        <f t="shared" si="6"/>
        <v>0</v>
      </c>
      <c r="AV13" s="102">
        <f t="shared" si="7"/>
        <v>0</v>
      </c>
      <c r="AW13" s="102">
        <f t="shared" si="8"/>
        <v>0</v>
      </c>
      <c r="AX13" s="102"/>
      <c r="AY13" s="102">
        <f t="shared" si="14"/>
        <v>0</v>
      </c>
      <c r="AZ13" s="102">
        <f t="shared" si="9"/>
        <v>0</v>
      </c>
      <c r="BA13" s="102">
        <f t="shared" si="10"/>
        <v>0</v>
      </c>
      <c r="BB13" s="102">
        <f t="shared" si="11"/>
        <v>0</v>
      </c>
      <c r="BC13" s="102">
        <f t="shared" si="12"/>
        <v>0</v>
      </c>
      <c r="BD13" s="102">
        <f t="shared" si="13"/>
        <v>0</v>
      </c>
      <c r="BE13" s="112"/>
      <c r="BF13" s="112"/>
      <c r="BG13" s="186">
        <v>21000674</v>
      </c>
    </row>
    <row r="14" spans="1:59">
      <c r="A14" s="565">
        <v>30007</v>
      </c>
      <c r="B14" s="566" t="s">
        <v>706</v>
      </c>
      <c r="C14" s="100" t="s">
        <v>45</v>
      </c>
      <c r="D14" s="95" t="s">
        <v>110</v>
      </c>
      <c r="E14" s="82">
        <v>10</v>
      </c>
      <c r="F14" s="32"/>
      <c r="G14" s="96"/>
      <c r="H14" s="32">
        <v>10</v>
      </c>
      <c r="I14" s="32"/>
      <c r="J14" s="32"/>
      <c r="K14" s="32"/>
      <c r="L14" s="543">
        <v>126.66</v>
      </c>
      <c r="M14" s="128">
        <f t="shared" si="15"/>
        <v>0</v>
      </c>
      <c r="N14" s="19"/>
      <c r="O14" s="47"/>
      <c r="P14" s="47"/>
      <c r="Q14" s="47"/>
      <c r="R14" s="47"/>
      <c r="S14" s="47"/>
      <c r="T14" s="19"/>
      <c r="U14" s="19"/>
      <c r="V14" s="19"/>
      <c r="W14" s="19"/>
      <c r="X14" s="19"/>
      <c r="Y14" s="19"/>
      <c r="Z14" s="169">
        <v>3.37</v>
      </c>
      <c r="AA14" s="166">
        <f t="shared" si="1"/>
        <v>0</v>
      </c>
      <c r="AB14" s="167">
        <f t="shared" si="2"/>
        <v>0</v>
      </c>
      <c r="AC14" s="102"/>
      <c r="AD14" s="102"/>
      <c r="AE14" s="102"/>
      <c r="AF14" s="102">
        <v>10</v>
      </c>
      <c r="AG14" s="102"/>
      <c r="AH14" s="102"/>
      <c r="AI14" s="92"/>
      <c r="AJ14" s="102">
        <f>$M14*4</f>
        <v>0</v>
      </c>
      <c r="AK14" s="102">
        <f>$M14*6</f>
        <v>0</v>
      </c>
      <c r="AL14" s="102"/>
      <c r="AM14" s="102"/>
      <c r="AN14" s="102"/>
      <c r="AO14" s="102"/>
      <c r="AP14" s="183"/>
      <c r="AQ14" s="92"/>
      <c r="AR14" s="102">
        <f t="shared" si="3"/>
        <v>0</v>
      </c>
      <c r="AS14" s="102">
        <f t="shared" si="4"/>
        <v>0</v>
      </c>
      <c r="AT14" s="102">
        <f t="shared" si="5"/>
        <v>0</v>
      </c>
      <c r="AU14" s="102">
        <f t="shared" si="6"/>
        <v>0</v>
      </c>
      <c r="AV14" s="102">
        <f t="shared" si="7"/>
        <v>0</v>
      </c>
      <c r="AW14" s="102">
        <f t="shared" si="8"/>
        <v>0</v>
      </c>
      <c r="AX14" s="102"/>
      <c r="AY14" s="102">
        <f t="shared" si="14"/>
        <v>0</v>
      </c>
      <c r="AZ14" s="102">
        <f t="shared" si="9"/>
        <v>0</v>
      </c>
      <c r="BA14" s="102">
        <f t="shared" si="10"/>
        <v>0</v>
      </c>
      <c r="BB14" s="102">
        <f t="shared" si="11"/>
        <v>0</v>
      </c>
      <c r="BC14" s="102">
        <f t="shared" si="12"/>
        <v>0</v>
      </c>
      <c r="BD14" s="102">
        <f t="shared" si="13"/>
        <v>0</v>
      </c>
      <c r="BE14" s="112"/>
      <c r="BF14" s="112"/>
      <c r="BG14" s="186">
        <v>21000675</v>
      </c>
    </row>
    <row r="15" spans="1:59">
      <c r="A15" s="565">
        <v>30008</v>
      </c>
      <c r="B15" s="566" t="s">
        <v>707</v>
      </c>
      <c r="C15" s="100" t="s">
        <v>45</v>
      </c>
      <c r="D15" s="95" t="s">
        <v>110</v>
      </c>
      <c r="E15" s="82">
        <v>4</v>
      </c>
      <c r="F15" s="32"/>
      <c r="G15" s="32"/>
      <c r="H15" s="32"/>
      <c r="I15" s="32">
        <v>4</v>
      </c>
      <c r="J15" s="32"/>
      <c r="K15" s="32"/>
      <c r="L15" s="543">
        <v>79.5</v>
      </c>
      <c r="M15" s="128">
        <f t="shared" si="15"/>
        <v>0</v>
      </c>
      <c r="N15" s="19"/>
      <c r="O15" s="47"/>
      <c r="P15" s="47"/>
      <c r="Q15" s="47"/>
      <c r="R15" s="47"/>
      <c r="S15" s="47"/>
      <c r="T15" s="19"/>
      <c r="U15" s="19"/>
      <c r="V15" s="19"/>
      <c r="W15" s="19"/>
      <c r="X15" s="19"/>
      <c r="Y15" s="19"/>
      <c r="Z15" s="165">
        <v>2.3690000000000002</v>
      </c>
      <c r="AA15" s="166">
        <f t="shared" si="1"/>
        <v>0</v>
      </c>
      <c r="AB15" s="167">
        <f t="shared" si="2"/>
        <v>0</v>
      </c>
      <c r="AC15" s="92"/>
      <c r="AD15" s="92"/>
      <c r="AE15" s="92"/>
      <c r="AF15" s="92">
        <v>4</v>
      </c>
      <c r="AG15" s="92"/>
      <c r="AH15" s="92"/>
      <c r="AI15" s="92"/>
      <c r="AJ15" s="92">
        <f>$M15*4</f>
        <v>0</v>
      </c>
      <c r="AK15" s="92"/>
      <c r="AL15" s="92"/>
      <c r="AM15" s="92"/>
      <c r="AN15" s="92"/>
      <c r="AO15" s="92"/>
      <c r="AP15" s="92"/>
      <c r="AQ15" s="92"/>
      <c r="AR15" s="102">
        <f t="shared" si="3"/>
        <v>0</v>
      </c>
      <c r="AS15" s="102">
        <f t="shared" si="4"/>
        <v>0</v>
      </c>
      <c r="AT15" s="102">
        <f t="shared" si="5"/>
        <v>0</v>
      </c>
      <c r="AU15" s="102">
        <f t="shared" si="6"/>
        <v>0</v>
      </c>
      <c r="AV15" s="102">
        <f t="shared" si="7"/>
        <v>0</v>
      </c>
      <c r="AW15" s="102">
        <f t="shared" si="8"/>
        <v>0</v>
      </c>
      <c r="AX15" s="92"/>
      <c r="AY15" s="102">
        <f t="shared" si="14"/>
        <v>0</v>
      </c>
      <c r="AZ15" s="102">
        <f t="shared" si="9"/>
        <v>0</v>
      </c>
      <c r="BA15" s="102">
        <f t="shared" si="10"/>
        <v>0</v>
      </c>
      <c r="BB15" s="102">
        <f t="shared" si="11"/>
        <v>0</v>
      </c>
      <c r="BC15" s="102">
        <f t="shared" si="12"/>
        <v>0</v>
      </c>
      <c r="BD15" s="102">
        <f t="shared" si="13"/>
        <v>0</v>
      </c>
      <c r="BE15" s="112"/>
      <c r="BF15" s="112"/>
      <c r="BG15" s="186">
        <v>21000676</v>
      </c>
    </row>
    <row r="16" spans="1:59">
      <c r="A16" s="565">
        <v>30009</v>
      </c>
      <c r="B16" s="566" t="s">
        <v>708</v>
      </c>
      <c r="C16" s="100" t="s">
        <v>45</v>
      </c>
      <c r="D16" s="95" t="s">
        <v>110</v>
      </c>
      <c r="E16" s="82">
        <v>4</v>
      </c>
      <c r="F16" s="32"/>
      <c r="G16" s="96"/>
      <c r="H16" s="32"/>
      <c r="I16" s="32"/>
      <c r="J16" s="32">
        <v>4</v>
      </c>
      <c r="K16" s="32"/>
      <c r="L16" s="543">
        <v>113.22</v>
      </c>
      <c r="M16" s="128">
        <f t="shared" si="15"/>
        <v>0</v>
      </c>
      <c r="N16" s="19"/>
      <c r="O16" s="47"/>
      <c r="P16" s="47"/>
      <c r="Q16" s="47"/>
      <c r="R16" s="47"/>
      <c r="S16" s="47"/>
      <c r="T16" s="19"/>
      <c r="U16" s="19"/>
      <c r="V16" s="19"/>
      <c r="W16" s="19"/>
      <c r="X16" s="19"/>
      <c r="Y16" s="19"/>
      <c r="Z16" s="165">
        <v>3.5459999999999998</v>
      </c>
      <c r="AA16" s="166">
        <f t="shared" si="1"/>
        <v>0</v>
      </c>
      <c r="AB16" s="167">
        <f t="shared" si="2"/>
        <v>0</v>
      </c>
      <c r="AC16" s="102"/>
      <c r="AD16" s="102"/>
      <c r="AE16" s="102"/>
      <c r="AF16" s="102">
        <v>4</v>
      </c>
      <c r="AG16" s="102"/>
      <c r="AH16" s="102"/>
      <c r="AI16" s="92"/>
      <c r="AJ16" s="102">
        <f>$M16*1</f>
        <v>0</v>
      </c>
      <c r="AK16" s="102">
        <f>$M16*3</f>
        <v>0</v>
      </c>
      <c r="AL16" s="102"/>
      <c r="AM16" s="102"/>
      <c r="AN16" s="102"/>
      <c r="AO16" s="102"/>
      <c r="AP16" s="183"/>
      <c r="AQ16" s="92"/>
      <c r="AR16" s="102">
        <f t="shared" si="3"/>
        <v>0</v>
      </c>
      <c r="AS16" s="102">
        <f t="shared" si="4"/>
        <v>0</v>
      </c>
      <c r="AT16" s="102">
        <f t="shared" si="5"/>
        <v>0</v>
      </c>
      <c r="AU16" s="102">
        <f t="shared" si="6"/>
        <v>0</v>
      </c>
      <c r="AV16" s="102">
        <f t="shared" si="7"/>
        <v>0</v>
      </c>
      <c r="AW16" s="102">
        <f t="shared" si="8"/>
        <v>0</v>
      </c>
      <c r="AX16" s="102"/>
      <c r="AY16" s="102">
        <f t="shared" si="14"/>
        <v>0</v>
      </c>
      <c r="AZ16" s="102">
        <f t="shared" si="9"/>
        <v>0</v>
      </c>
      <c r="BA16" s="102">
        <f t="shared" si="10"/>
        <v>0</v>
      </c>
      <c r="BB16" s="102">
        <f t="shared" si="11"/>
        <v>0</v>
      </c>
      <c r="BC16" s="102">
        <f t="shared" si="12"/>
        <v>0</v>
      </c>
      <c r="BD16" s="102">
        <f t="shared" si="13"/>
        <v>0</v>
      </c>
      <c r="BE16" s="187"/>
      <c r="BF16" s="112"/>
      <c r="BG16" s="186">
        <v>21000677</v>
      </c>
    </row>
    <row r="17" spans="1:62">
      <c r="A17" s="565">
        <v>30010</v>
      </c>
      <c r="B17" s="566" t="s">
        <v>709</v>
      </c>
      <c r="C17" s="100" t="s">
        <v>45</v>
      </c>
      <c r="D17" s="95" t="s">
        <v>110</v>
      </c>
      <c r="E17" s="82">
        <v>4</v>
      </c>
      <c r="F17" s="32"/>
      <c r="G17" s="96"/>
      <c r="H17" s="32"/>
      <c r="I17" s="32"/>
      <c r="J17" s="32">
        <v>4</v>
      </c>
      <c r="K17" s="32"/>
      <c r="L17" s="543">
        <v>109.95</v>
      </c>
      <c r="M17" s="128">
        <f t="shared" si="15"/>
        <v>0</v>
      </c>
      <c r="N17" s="19"/>
      <c r="O17" s="47"/>
      <c r="P17" s="47"/>
      <c r="Q17" s="47"/>
      <c r="R17" s="47"/>
      <c r="S17" s="47"/>
      <c r="T17" s="19"/>
      <c r="U17" s="19"/>
      <c r="V17" s="19"/>
      <c r="W17" s="19"/>
      <c r="X17" s="19"/>
      <c r="Y17" s="19"/>
      <c r="Z17" s="165">
        <v>3.4319999999999999</v>
      </c>
      <c r="AA17" s="166">
        <f t="shared" si="1"/>
        <v>0</v>
      </c>
      <c r="AB17" s="167">
        <f t="shared" si="2"/>
        <v>0</v>
      </c>
      <c r="AC17" s="102"/>
      <c r="AD17" s="102"/>
      <c r="AE17" s="102"/>
      <c r="AF17" s="102">
        <v>4</v>
      </c>
      <c r="AG17" s="102"/>
      <c r="AH17" s="102"/>
      <c r="AI17" s="92"/>
      <c r="AJ17" s="102">
        <f>$M17*4</f>
        <v>0</v>
      </c>
      <c r="AK17" s="102"/>
      <c r="AL17" s="102"/>
      <c r="AM17" s="102"/>
      <c r="AN17" s="102"/>
      <c r="AO17" s="102"/>
      <c r="AP17" s="102"/>
      <c r="AQ17" s="92"/>
      <c r="AR17" s="102">
        <f t="shared" si="3"/>
        <v>0</v>
      </c>
      <c r="AS17" s="102">
        <f t="shared" si="4"/>
        <v>0</v>
      </c>
      <c r="AT17" s="102">
        <f t="shared" si="5"/>
        <v>0</v>
      </c>
      <c r="AU17" s="102">
        <f t="shared" si="6"/>
        <v>0</v>
      </c>
      <c r="AV17" s="102">
        <f t="shared" si="7"/>
        <v>0</v>
      </c>
      <c r="AW17" s="102">
        <f t="shared" si="8"/>
        <v>0</v>
      </c>
      <c r="AX17" s="102"/>
      <c r="AY17" s="102">
        <f t="shared" si="14"/>
        <v>0</v>
      </c>
      <c r="AZ17" s="102">
        <f t="shared" si="9"/>
        <v>0</v>
      </c>
      <c r="BA17" s="102">
        <f t="shared" si="10"/>
        <v>0</v>
      </c>
      <c r="BB17" s="102">
        <f t="shared" si="11"/>
        <v>0</v>
      </c>
      <c r="BC17" s="102">
        <f t="shared" si="12"/>
        <v>0</v>
      </c>
      <c r="BD17" s="102">
        <f t="shared" si="13"/>
        <v>0</v>
      </c>
      <c r="BE17" s="112"/>
      <c r="BF17" s="112"/>
      <c r="BG17" s="186">
        <v>21000678</v>
      </c>
    </row>
    <row r="18" spans="1:62">
      <c r="A18" s="20"/>
      <c r="B18" s="97" t="s">
        <v>591</v>
      </c>
      <c r="C18" s="100"/>
      <c r="D18" s="98"/>
      <c r="E18" s="82"/>
      <c r="F18" s="99"/>
      <c r="G18" s="99"/>
      <c r="H18" s="99"/>
      <c r="I18" s="99"/>
      <c r="J18" s="99"/>
      <c r="K18" s="99"/>
      <c r="L18" s="129"/>
      <c r="M18" s="129"/>
      <c r="N18" s="130"/>
      <c r="O18" s="130"/>
      <c r="P18" s="130"/>
      <c r="Q18" s="130"/>
      <c r="R18" s="130"/>
      <c r="S18" s="130"/>
      <c r="T18" s="130"/>
      <c r="U18" s="130"/>
      <c r="V18" s="130"/>
      <c r="W18" s="130"/>
      <c r="X18" s="130"/>
      <c r="Y18" s="130"/>
      <c r="Z18" s="168"/>
      <c r="AA18" s="166">
        <f t="shared" si="1"/>
        <v>0</v>
      </c>
      <c r="AB18" s="167">
        <f t="shared" si="2"/>
        <v>0</v>
      </c>
      <c r="AC18" s="20"/>
      <c r="AD18" s="20"/>
      <c r="AE18" s="20"/>
      <c r="AF18" s="20"/>
      <c r="AG18" s="20"/>
      <c r="AH18" s="20"/>
      <c r="AI18" s="20"/>
      <c r="AJ18" s="20"/>
      <c r="AK18" s="20"/>
      <c r="AL18" s="20"/>
      <c r="AM18" s="20"/>
      <c r="AN18" s="20"/>
      <c r="AO18" s="20"/>
      <c r="AP18" s="20"/>
      <c r="AQ18" s="20"/>
      <c r="AR18" s="102">
        <f t="shared" si="3"/>
        <v>0</v>
      </c>
      <c r="AS18" s="102">
        <f t="shared" si="4"/>
        <v>0</v>
      </c>
      <c r="AT18" s="102">
        <f t="shared" si="5"/>
        <v>0</v>
      </c>
      <c r="AU18" s="102">
        <f t="shared" si="6"/>
        <v>0</v>
      </c>
      <c r="AV18" s="102">
        <f t="shared" si="7"/>
        <v>0</v>
      </c>
      <c r="AW18" s="102">
        <f t="shared" si="8"/>
        <v>0</v>
      </c>
      <c r="AX18" s="102"/>
      <c r="AY18" s="102">
        <f t="shared" si="14"/>
        <v>0</v>
      </c>
      <c r="AZ18" s="102">
        <f t="shared" si="9"/>
        <v>0</v>
      </c>
      <c r="BA18" s="102">
        <f t="shared" si="10"/>
        <v>0</v>
      </c>
      <c r="BB18" s="102">
        <f t="shared" si="11"/>
        <v>0</v>
      </c>
      <c r="BC18" s="102">
        <f t="shared" si="12"/>
        <v>0</v>
      </c>
      <c r="BD18" s="102">
        <f t="shared" si="13"/>
        <v>0</v>
      </c>
      <c r="BE18" s="112"/>
      <c r="BF18" s="112"/>
    </row>
    <row r="19" spans="1:62">
      <c r="A19" s="588">
        <v>30011</v>
      </c>
      <c r="B19" s="566" t="s">
        <v>710</v>
      </c>
      <c r="C19" s="100" t="s">
        <v>46</v>
      </c>
      <c r="D19" s="101" t="s">
        <v>110</v>
      </c>
      <c r="E19" s="82">
        <v>6</v>
      </c>
      <c r="F19" s="96"/>
      <c r="G19" s="96"/>
      <c r="H19" s="96">
        <v>6</v>
      </c>
      <c r="I19" s="96"/>
      <c r="J19" s="96"/>
      <c r="K19" s="96"/>
      <c r="L19" s="544">
        <v>71.97</v>
      </c>
      <c r="M19" s="128">
        <f t="shared" ref="M19:M31" si="16">SUM(N19:Y19)</f>
        <v>0</v>
      </c>
      <c r="N19" s="19"/>
      <c r="O19" s="26"/>
      <c r="P19" s="26"/>
      <c r="Q19" s="26"/>
      <c r="R19" s="26"/>
      <c r="S19" s="19"/>
      <c r="T19" s="26"/>
      <c r="U19" s="26"/>
      <c r="V19" s="26"/>
      <c r="W19" s="26"/>
      <c r="X19" s="26"/>
      <c r="Y19" s="26"/>
      <c r="Z19" s="165">
        <v>1.889</v>
      </c>
      <c r="AA19" s="166">
        <f t="shared" si="1"/>
        <v>0</v>
      </c>
      <c r="AB19" s="167">
        <f t="shared" si="2"/>
        <v>0</v>
      </c>
      <c r="AC19" s="102"/>
      <c r="AD19" s="102"/>
      <c r="AE19" s="102"/>
      <c r="AF19" s="102"/>
      <c r="AG19" s="102">
        <v>6</v>
      </c>
      <c r="AH19" s="102"/>
      <c r="AI19" s="102"/>
      <c r="AJ19" s="92">
        <f>$M19*3</f>
        <v>0</v>
      </c>
      <c r="AK19" s="92"/>
      <c r="AL19" s="92">
        <f>$M19*1</f>
        <v>0</v>
      </c>
      <c r="AM19" s="92"/>
      <c r="AN19" s="92"/>
      <c r="AO19" s="92"/>
      <c r="AP19" s="92">
        <f>$M19*9</f>
        <v>0</v>
      </c>
      <c r="AQ19" s="102"/>
      <c r="AR19" s="102">
        <f t="shared" si="3"/>
        <v>0</v>
      </c>
      <c r="AS19" s="102">
        <f t="shared" si="4"/>
        <v>0</v>
      </c>
      <c r="AT19" s="102">
        <f t="shared" si="5"/>
        <v>0</v>
      </c>
      <c r="AU19" s="102">
        <f t="shared" si="6"/>
        <v>0</v>
      </c>
      <c r="AV19" s="102">
        <f t="shared" si="7"/>
        <v>0</v>
      </c>
      <c r="AW19" s="102">
        <f t="shared" si="8"/>
        <v>0</v>
      </c>
      <c r="AX19" s="102"/>
      <c r="AY19" s="102">
        <f t="shared" si="14"/>
        <v>0</v>
      </c>
      <c r="AZ19" s="102">
        <f t="shared" si="9"/>
        <v>0</v>
      </c>
      <c r="BA19" s="102">
        <f t="shared" si="10"/>
        <v>0</v>
      </c>
      <c r="BB19" s="102">
        <f t="shared" si="11"/>
        <v>0</v>
      </c>
      <c r="BC19" s="102">
        <f t="shared" si="12"/>
        <v>0</v>
      </c>
      <c r="BD19" s="102">
        <f t="shared" si="13"/>
        <v>0</v>
      </c>
      <c r="BE19" s="112"/>
      <c r="BF19" s="112"/>
      <c r="BG19" s="186">
        <v>21000679</v>
      </c>
    </row>
    <row r="20" spans="1:62">
      <c r="A20" s="565">
        <v>30012</v>
      </c>
      <c r="B20" s="566" t="s">
        <v>711</v>
      </c>
      <c r="C20" s="100" t="s">
        <v>46</v>
      </c>
      <c r="D20" s="101" t="s">
        <v>110</v>
      </c>
      <c r="E20" s="82">
        <v>10</v>
      </c>
      <c r="F20" s="96"/>
      <c r="G20" s="96"/>
      <c r="H20" s="96">
        <v>10</v>
      </c>
      <c r="I20" s="96"/>
      <c r="J20" s="96"/>
      <c r="K20" s="96"/>
      <c r="L20" s="544">
        <v>122.82</v>
      </c>
      <c r="M20" s="128">
        <f t="shared" si="16"/>
        <v>0</v>
      </c>
      <c r="N20" s="19"/>
      <c r="O20" s="26"/>
      <c r="P20" s="26"/>
      <c r="Q20" s="26"/>
      <c r="R20" s="26"/>
      <c r="S20" s="19"/>
      <c r="T20" s="26"/>
      <c r="U20" s="26"/>
      <c r="V20" s="26"/>
      <c r="W20" s="26"/>
      <c r="X20" s="26"/>
      <c r="Y20" s="26"/>
      <c r="Z20" s="170">
        <v>3.234</v>
      </c>
      <c r="AA20" s="166">
        <f t="shared" si="1"/>
        <v>0</v>
      </c>
      <c r="AB20" s="167">
        <f t="shared" si="2"/>
        <v>0</v>
      </c>
      <c r="AC20" s="102"/>
      <c r="AD20" s="102"/>
      <c r="AE20" s="102"/>
      <c r="AF20" s="102"/>
      <c r="AG20" s="102">
        <v>10</v>
      </c>
      <c r="AH20" s="102"/>
      <c r="AI20" s="102"/>
      <c r="AJ20" s="102">
        <f>$M20*1</f>
        <v>0</v>
      </c>
      <c r="AK20" s="102">
        <f>$M20*7</f>
        <v>0</v>
      </c>
      <c r="AL20" s="102">
        <f>$M20*2</f>
        <v>0</v>
      </c>
      <c r="AM20" s="102"/>
      <c r="AN20" s="102"/>
      <c r="AO20" s="102"/>
      <c r="AP20" s="102"/>
      <c r="AQ20" s="102"/>
      <c r="AR20" s="102">
        <f t="shared" si="3"/>
        <v>0</v>
      </c>
      <c r="AS20" s="102">
        <f t="shared" si="4"/>
        <v>0</v>
      </c>
      <c r="AT20" s="102">
        <f t="shared" si="5"/>
        <v>0</v>
      </c>
      <c r="AU20" s="102">
        <f t="shared" si="6"/>
        <v>0</v>
      </c>
      <c r="AV20" s="102">
        <f t="shared" si="7"/>
        <v>0</v>
      </c>
      <c r="AW20" s="102">
        <f t="shared" si="8"/>
        <v>0</v>
      </c>
      <c r="AX20" s="102"/>
      <c r="AY20" s="102">
        <f t="shared" si="14"/>
        <v>0</v>
      </c>
      <c r="AZ20" s="102">
        <f t="shared" si="9"/>
        <v>0</v>
      </c>
      <c r="BA20" s="102">
        <f t="shared" si="10"/>
        <v>0</v>
      </c>
      <c r="BB20" s="102">
        <f t="shared" si="11"/>
        <v>0</v>
      </c>
      <c r="BC20" s="102">
        <f t="shared" si="12"/>
        <v>0</v>
      </c>
      <c r="BD20" s="102">
        <f t="shared" si="13"/>
        <v>0</v>
      </c>
      <c r="BE20" s="112"/>
      <c r="BF20" s="112"/>
      <c r="BG20" s="186">
        <v>21000680</v>
      </c>
    </row>
    <row r="21" spans="1:62">
      <c r="A21" s="565">
        <v>30013</v>
      </c>
      <c r="B21" s="566" t="s">
        <v>712</v>
      </c>
      <c r="C21" s="100" t="s">
        <v>46</v>
      </c>
      <c r="D21" s="101" t="s">
        <v>110</v>
      </c>
      <c r="E21" s="82">
        <v>9</v>
      </c>
      <c r="F21" s="96"/>
      <c r="G21" s="96"/>
      <c r="H21" s="96">
        <v>9</v>
      </c>
      <c r="I21" s="96"/>
      <c r="J21" s="96"/>
      <c r="K21" s="96"/>
      <c r="L21" s="544">
        <v>127.62</v>
      </c>
      <c r="M21" s="128">
        <f t="shared" si="16"/>
        <v>0</v>
      </c>
      <c r="N21" s="19"/>
      <c r="O21" s="26"/>
      <c r="P21" s="26"/>
      <c r="Q21" s="26"/>
      <c r="R21" s="26"/>
      <c r="S21" s="19"/>
      <c r="T21" s="26"/>
      <c r="U21" s="26"/>
      <c r="V21" s="26"/>
      <c r="W21" s="26"/>
      <c r="X21" s="26"/>
      <c r="Y21" s="26"/>
      <c r="Z21" s="165">
        <v>3.3580000000000001</v>
      </c>
      <c r="AA21" s="166">
        <f t="shared" si="1"/>
        <v>0</v>
      </c>
      <c r="AB21" s="167">
        <f t="shared" si="2"/>
        <v>0</v>
      </c>
      <c r="AC21" s="102"/>
      <c r="AD21" s="102"/>
      <c r="AE21" s="102"/>
      <c r="AF21" s="102"/>
      <c r="AG21" s="102">
        <v>9</v>
      </c>
      <c r="AH21" s="102"/>
      <c r="AI21" s="102"/>
      <c r="AJ21" s="102"/>
      <c r="AK21" s="102">
        <f>$M21*3</f>
        <v>0</v>
      </c>
      <c r="AL21" s="102">
        <f>$M21*6</f>
        <v>0</v>
      </c>
      <c r="AM21" s="102"/>
      <c r="AN21" s="102"/>
      <c r="AO21" s="102"/>
      <c r="AP21" s="102"/>
      <c r="AQ21" s="102"/>
      <c r="AR21" s="102">
        <f t="shared" si="3"/>
        <v>0</v>
      </c>
      <c r="AS21" s="102">
        <f t="shared" si="4"/>
        <v>0</v>
      </c>
      <c r="AT21" s="102">
        <f t="shared" si="5"/>
        <v>0</v>
      </c>
      <c r="AU21" s="102">
        <f t="shared" si="6"/>
        <v>0</v>
      </c>
      <c r="AV21" s="102">
        <f t="shared" si="7"/>
        <v>0</v>
      </c>
      <c r="AW21" s="102">
        <f t="shared" si="8"/>
        <v>0</v>
      </c>
      <c r="AX21" s="102"/>
      <c r="AY21" s="102">
        <f t="shared" si="14"/>
        <v>0</v>
      </c>
      <c r="AZ21" s="102">
        <f t="shared" si="9"/>
        <v>0</v>
      </c>
      <c r="BA21" s="102">
        <f t="shared" si="10"/>
        <v>0</v>
      </c>
      <c r="BB21" s="102">
        <f t="shared" si="11"/>
        <v>0</v>
      </c>
      <c r="BC21" s="102">
        <f t="shared" si="12"/>
        <v>0</v>
      </c>
      <c r="BD21" s="102">
        <f t="shared" si="13"/>
        <v>0</v>
      </c>
      <c r="BE21" s="112"/>
      <c r="BF21" s="112"/>
      <c r="BG21" s="186">
        <v>21000681</v>
      </c>
    </row>
    <row r="22" spans="1:62">
      <c r="A22" s="565">
        <v>30014</v>
      </c>
      <c r="B22" s="566" t="s">
        <v>713</v>
      </c>
      <c r="C22" s="100" t="s">
        <v>46</v>
      </c>
      <c r="D22" s="101" t="s">
        <v>110</v>
      </c>
      <c r="E22" s="82">
        <v>11</v>
      </c>
      <c r="F22" s="96"/>
      <c r="G22" s="96"/>
      <c r="H22" s="96">
        <v>11</v>
      </c>
      <c r="I22" s="96"/>
      <c r="J22" s="96"/>
      <c r="K22" s="96"/>
      <c r="L22" s="544">
        <v>124.56</v>
      </c>
      <c r="M22" s="128">
        <f t="shared" si="16"/>
        <v>0</v>
      </c>
      <c r="N22" s="19"/>
      <c r="O22" s="26"/>
      <c r="P22" s="26"/>
      <c r="Q22" s="26"/>
      <c r="R22" s="26"/>
      <c r="S22" s="19"/>
      <c r="T22" s="26"/>
      <c r="U22" s="26"/>
      <c r="V22" s="26"/>
      <c r="W22" s="26"/>
      <c r="X22" s="26"/>
      <c r="Y22" s="26"/>
      <c r="Z22" s="165">
        <v>3.1859999999999999</v>
      </c>
      <c r="AA22" s="166">
        <f t="shared" si="1"/>
        <v>0</v>
      </c>
      <c r="AB22" s="167">
        <f t="shared" si="2"/>
        <v>0</v>
      </c>
      <c r="AC22" s="102"/>
      <c r="AD22" s="102"/>
      <c r="AE22" s="102"/>
      <c r="AF22" s="102"/>
      <c r="AG22" s="102">
        <v>11</v>
      </c>
      <c r="AH22" s="102"/>
      <c r="AI22" s="102"/>
      <c r="AJ22" s="102"/>
      <c r="AK22" s="102">
        <f>$M22*10</f>
        <v>0</v>
      </c>
      <c r="AL22" s="102">
        <f>$M22*1</f>
        <v>0</v>
      </c>
      <c r="AM22" s="102"/>
      <c r="AN22" s="102"/>
      <c r="AO22" s="102"/>
      <c r="AP22" s="102"/>
      <c r="AQ22" s="102"/>
      <c r="AR22" s="102">
        <f t="shared" si="3"/>
        <v>0</v>
      </c>
      <c r="AS22" s="102">
        <f t="shared" si="4"/>
        <v>0</v>
      </c>
      <c r="AT22" s="102">
        <f t="shared" si="5"/>
        <v>0</v>
      </c>
      <c r="AU22" s="102">
        <f t="shared" si="6"/>
        <v>0</v>
      </c>
      <c r="AV22" s="102">
        <f t="shared" si="7"/>
        <v>0</v>
      </c>
      <c r="AW22" s="102">
        <f t="shared" si="8"/>
        <v>0</v>
      </c>
      <c r="AX22" s="102"/>
      <c r="AY22" s="102">
        <f t="shared" si="14"/>
        <v>0</v>
      </c>
      <c r="AZ22" s="102">
        <f t="shared" si="9"/>
        <v>0</v>
      </c>
      <c r="BA22" s="102">
        <f t="shared" si="10"/>
        <v>0</v>
      </c>
      <c r="BB22" s="102">
        <f t="shared" si="11"/>
        <v>0</v>
      </c>
      <c r="BC22" s="102">
        <f t="shared" si="12"/>
        <v>0</v>
      </c>
      <c r="BD22" s="102">
        <f t="shared" si="13"/>
        <v>0</v>
      </c>
      <c r="BE22" s="112"/>
      <c r="BF22" s="112"/>
      <c r="BG22" s="186">
        <v>21000682</v>
      </c>
    </row>
    <row r="23" spans="1:62">
      <c r="A23" s="565">
        <v>30015</v>
      </c>
      <c r="B23" s="566" t="s">
        <v>714</v>
      </c>
      <c r="C23" s="100" t="s">
        <v>46</v>
      </c>
      <c r="D23" s="101" t="s">
        <v>110</v>
      </c>
      <c r="E23" s="82">
        <v>8</v>
      </c>
      <c r="F23" s="96"/>
      <c r="G23" s="96"/>
      <c r="H23" s="96"/>
      <c r="I23" s="96">
        <v>8</v>
      </c>
      <c r="J23" s="96"/>
      <c r="K23" s="96"/>
      <c r="L23" s="544">
        <v>156.03</v>
      </c>
      <c r="M23" s="128">
        <f t="shared" si="16"/>
        <v>0</v>
      </c>
      <c r="N23" s="19"/>
      <c r="O23" s="26"/>
      <c r="P23" s="26"/>
      <c r="Q23" s="26"/>
      <c r="R23" s="26"/>
      <c r="S23" s="19"/>
      <c r="T23" s="26"/>
      <c r="U23" s="26"/>
      <c r="V23" s="26"/>
      <c r="W23" s="26"/>
      <c r="X23" s="26"/>
      <c r="Y23" s="26"/>
      <c r="Z23" s="165">
        <v>4.2</v>
      </c>
      <c r="AA23" s="166">
        <f t="shared" si="1"/>
        <v>0</v>
      </c>
      <c r="AB23" s="167">
        <f t="shared" si="2"/>
        <v>0</v>
      </c>
      <c r="AC23" s="102"/>
      <c r="AD23" s="102"/>
      <c r="AE23" s="102"/>
      <c r="AF23" s="102"/>
      <c r="AG23" s="102">
        <v>8</v>
      </c>
      <c r="AH23" s="102"/>
      <c r="AI23" s="102"/>
      <c r="AJ23" s="102"/>
      <c r="AK23" s="102"/>
      <c r="AL23" s="102">
        <f>$M23*5</f>
        <v>0</v>
      </c>
      <c r="AM23" s="102">
        <f>$M23*3</f>
        <v>0</v>
      </c>
      <c r="AN23" s="102"/>
      <c r="AO23" s="102"/>
      <c r="AP23" s="102"/>
      <c r="AQ23" s="102"/>
      <c r="AR23" s="102">
        <f t="shared" si="3"/>
        <v>0</v>
      </c>
      <c r="AS23" s="102">
        <f t="shared" si="4"/>
        <v>0</v>
      </c>
      <c r="AT23" s="102">
        <f t="shared" si="5"/>
        <v>0</v>
      </c>
      <c r="AU23" s="102">
        <f t="shared" si="6"/>
        <v>0</v>
      </c>
      <c r="AV23" s="102">
        <f t="shared" si="7"/>
        <v>0</v>
      </c>
      <c r="AW23" s="102">
        <f t="shared" si="8"/>
        <v>0</v>
      </c>
      <c r="AX23" s="102"/>
      <c r="AY23" s="102">
        <f t="shared" si="14"/>
        <v>0</v>
      </c>
      <c r="AZ23" s="102">
        <f t="shared" si="9"/>
        <v>0</v>
      </c>
      <c r="BA23" s="102">
        <f t="shared" si="10"/>
        <v>0</v>
      </c>
      <c r="BB23" s="102">
        <f t="shared" si="11"/>
        <v>0</v>
      </c>
      <c r="BC23" s="102">
        <f t="shared" si="12"/>
        <v>0</v>
      </c>
      <c r="BD23" s="102">
        <f t="shared" si="13"/>
        <v>0</v>
      </c>
      <c r="BE23" s="112"/>
      <c r="BF23" s="112"/>
      <c r="BG23" s="186">
        <v>21000683</v>
      </c>
    </row>
    <row r="24" spans="1:62">
      <c r="A24" s="565">
        <v>30016</v>
      </c>
      <c r="B24" s="566" t="s">
        <v>715</v>
      </c>
      <c r="C24" s="100" t="s">
        <v>46</v>
      </c>
      <c r="D24" s="101" t="s">
        <v>110</v>
      </c>
      <c r="E24" s="82">
        <v>7</v>
      </c>
      <c r="F24" s="96"/>
      <c r="G24" s="96"/>
      <c r="H24" s="96">
        <v>4</v>
      </c>
      <c r="I24" s="96">
        <v>3</v>
      </c>
      <c r="J24" s="96"/>
      <c r="K24" s="96"/>
      <c r="L24" s="544">
        <v>131.16</v>
      </c>
      <c r="M24" s="128">
        <f t="shared" si="16"/>
        <v>0</v>
      </c>
      <c r="N24" s="19"/>
      <c r="O24" s="26"/>
      <c r="P24" s="26"/>
      <c r="Q24" s="26"/>
      <c r="R24" s="26"/>
      <c r="S24" s="19"/>
      <c r="T24" s="26"/>
      <c r="U24" s="26"/>
      <c r="V24" s="26"/>
      <c r="W24" s="26"/>
      <c r="X24" s="26"/>
      <c r="Y24" s="26"/>
      <c r="Z24" s="165">
        <v>3.85</v>
      </c>
      <c r="AA24" s="166">
        <f t="shared" si="1"/>
        <v>0</v>
      </c>
      <c r="AB24" s="167">
        <f t="shared" si="2"/>
        <v>0</v>
      </c>
      <c r="AC24" s="102"/>
      <c r="AD24" s="102"/>
      <c r="AE24" s="102"/>
      <c r="AF24" s="102"/>
      <c r="AG24" s="102">
        <v>7</v>
      </c>
      <c r="AH24" s="102"/>
      <c r="AI24" s="102"/>
      <c r="AJ24" s="102">
        <f>$M24*1</f>
        <v>0</v>
      </c>
      <c r="AK24" s="102">
        <f>$M24*2</f>
        <v>0</v>
      </c>
      <c r="AL24" s="102">
        <f>$M24*4</f>
        <v>0</v>
      </c>
      <c r="AM24" s="102"/>
      <c r="AN24" s="102"/>
      <c r="AO24" s="102"/>
      <c r="AP24" s="102"/>
      <c r="AQ24" s="102"/>
      <c r="AR24" s="102">
        <f t="shared" si="3"/>
        <v>0</v>
      </c>
      <c r="AS24" s="102">
        <f t="shared" si="4"/>
        <v>0</v>
      </c>
      <c r="AT24" s="102">
        <f t="shared" si="5"/>
        <v>0</v>
      </c>
      <c r="AU24" s="102">
        <f t="shared" si="6"/>
        <v>0</v>
      </c>
      <c r="AV24" s="102">
        <f t="shared" si="7"/>
        <v>0</v>
      </c>
      <c r="AW24" s="102">
        <f t="shared" si="8"/>
        <v>0</v>
      </c>
      <c r="AX24" s="102"/>
      <c r="AY24" s="102">
        <f t="shared" si="14"/>
        <v>0</v>
      </c>
      <c r="AZ24" s="102">
        <f t="shared" si="9"/>
        <v>0</v>
      </c>
      <c r="BA24" s="102">
        <f t="shared" si="10"/>
        <v>0</v>
      </c>
      <c r="BB24" s="102">
        <f t="shared" si="11"/>
        <v>0</v>
      </c>
      <c r="BC24" s="102">
        <f t="shared" si="12"/>
        <v>0</v>
      </c>
      <c r="BD24" s="102">
        <f t="shared" si="13"/>
        <v>0</v>
      </c>
      <c r="BE24" s="112"/>
      <c r="BF24" s="112"/>
      <c r="BG24" s="186">
        <v>21000684</v>
      </c>
    </row>
    <row r="25" spans="1:62">
      <c r="A25" s="565">
        <v>30017</v>
      </c>
      <c r="B25" s="566" t="s">
        <v>716</v>
      </c>
      <c r="C25" s="100" t="s">
        <v>46</v>
      </c>
      <c r="D25" s="101" t="s">
        <v>110</v>
      </c>
      <c r="E25" s="82">
        <v>9</v>
      </c>
      <c r="F25" s="96"/>
      <c r="G25" s="96"/>
      <c r="H25" s="96"/>
      <c r="I25" s="96">
        <v>9</v>
      </c>
      <c r="J25" s="96"/>
      <c r="K25" s="96"/>
      <c r="L25" s="544">
        <v>175.92</v>
      </c>
      <c r="M25" s="128">
        <f t="shared" si="16"/>
        <v>0</v>
      </c>
      <c r="N25" s="19"/>
      <c r="O25" s="26"/>
      <c r="P25" s="26"/>
      <c r="Q25" s="26"/>
      <c r="R25" s="26"/>
      <c r="S25" s="19"/>
      <c r="T25" s="26"/>
      <c r="U25" s="26"/>
      <c r="V25" s="26"/>
      <c r="W25" s="26"/>
      <c r="X25" s="26"/>
      <c r="Y25" s="26"/>
      <c r="Z25" s="170">
        <v>5.202</v>
      </c>
      <c r="AA25" s="166">
        <f t="shared" si="1"/>
        <v>0</v>
      </c>
      <c r="AB25" s="167">
        <f t="shared" si="2"/>
        <v>0</v>
      </c>
      <c r="AC25" s="102"/>
      <c r="AD25" s="102"/>
      <c r="AE25" s="102"/>
      <c r="AF25" s="102"/>
      <c r="AG25" s="102">
        <v>9</v>
      </c>
      <c r="AH25" s="102"/>
      <c r="AI25" s="102"/>
      <c r="AJ25" s="102"/>
      <c r="AK25" s="102">
        <f>$M25*6</f>
        <v>0</v>
      </c>
      <c r="AL25" s="102">
        <f>$M25*3</f>
        <v>0</v>
      </c>
      <c r="AM25" s="102"/>
      <c r="AN25" s="102"/>
      <c r="AO25" s="102"/>
      <c r="AP25" s="102"/>
      <c r="AQ25" s="102"/>
      <c r="AR25" s="102">
        <f t="shared" si="3"/>
        <v>0</v>
      </c>
      <c r="AS25" s="102">
        <f t="shared" si="4"/>
        <v>0</v>
      </c>
      <c r="AT25" s="102">
        <f t="shared" si="5"/>
        <v>0</v>
      </c>
      <c r="AU25" s="102">
        <f t="shared" si="6"/>
        <v>0</v>
      </c>
      <c r="AV25" s="102">
        <f t="shared" si="7"/>
        <v>0</v>
      </c>
      <c r="AW25" s="102">
        <f t="shared" si="8"/>
        <v>0</v>
      </c>
      <c r="AX25" s="102"/>
      <c r="AY25" s="102">
        <f t="shared" si="14"/>
        <v>0</v>
      </c>
      <c r="AZ25" s="102">
        <f t="shared" si="9"/>
        <v>0</v>
      </c>
      <c r="BA25" s="102">
        <f t="shared" si="10"/>
        <v>0</v>
      </c>
      <c r="BB25" s="102">
        <f t="shared" si="11"/>
        <v>0</v>
      </c>
      <c r="BC25" s="102">
        <f t="shared" si="12"/>
        <v>0</v>
      </c>
      <c r="BD25" s="102">
        <f t="shared" si="13"/>
        <v>0</v>
      </c>
      <c r="BE25" s="112"/>
      <c r="BF25" s="112"/>
      <c r="BG25" s="186">
        <v>21000685</v>
      </c>
    </row>
    <row r="26" spans="1:62">
      <c r="A26" s="589">
        <v>30018</v>
      </c>
      <c r="B26" s="566" t="s">
        <v>717</v>
      </c>
      <c r="C26" s="100" t="s">
        <v>46</v>
      </c>
      <c r="D26" s="103" t="s">
        <v>110</v>
      </c>
      <c r="E26" s="82">
        <v>8</v>
      </c>
      <c r="F26" s="82"/>
      <c r="G26" s="82"/>
      <c r="H26" s="82"/>
      <c r="I26" s="82"/>
      <c r="J26" s="93">
        <v>8</v>
      </c>
      <c r="K26" s="93"/>
      <c r="L26" s="542">
        <v>234.93</v>
      </c>
      <c r="M26" s="128">
        <f t="shared" si="16"/>
        <v>0</v>
      </c>
      <c r="N26" s="19"/>
      <c r="O26" s="133"/>
      <c r="P26" s="133"/>
      <c r="Q26" s="133"/>
      <c r="R26" s="133"/>
      <c r="S26" s="133"/>
      <c r="T26" s="133"/>
      <c r="U26" s="133"/>
      <c r="V26" s="133"/>
      <c r="W26" s="133"/>
      <c r="X26" s="133"/>
      <c r="Y26" s="133"/>
      <c r="Z26" s="171">
        <v>7.444</v>
      </c>
      <c r="AA26" s="166">
        <f t="shared" si="1"/>
        <v>0</v>
      </c>
      <c r="AB26" s="167">
        <f t="shared" si="2"/>
        <v>0</v>
      </c>
      <c r="AC26" s="82"/>
      <c r="AD26" s="82"/>
      <c r="AE26" s="82"/>
      <c r="AF26" s="82"/>
      <c r="AG26" s="82">
        <v>8</v>
      </c>
      <c r="AH26" s="93"/>
      <c r="AI26" s="82"/>
      <c r="AJ26" s="82"/>
      <c r="AK26" s="82">
        <f>$M26*1</f>
        <v>0</v>
      </c>
      <c r="AL26" s="82">
        <f>$M26*1</f>
        <v>0</v>
      </c>
      <c r="AM26" s="82">
        <f>$M26*6</f>
        <v>0</v>
      </c>
      <c r="AN26" s="82"/>
      <c r="AO26" s="82"/>
      <c r="AP26" s="82"/>
      <c r="AQ26" s="82"/>
      <c r="AR26" s="102">
        <f t="shared" si="3"/>
        <v>0</v>
      </c>
      <c r="AS26" s="102">
        <f t="shared" si="4"/>
        <v>0</v>
      </c>
      <c r="AT26" s="102">
        <f t="shared" si="5"/>
        <v>0</v>
      </c>
      <c r="AU26" s="102">
        <f t="shared" si="6"/>
        <v>0</v>
      </c>
      <c r="AV26" s="102">
        <f t="shared" si="7"/>
        <v>0</v>
      </c>
      <c r="AW26" s="102">
        <f t="shared" si="8"/>
        <v>0</v>
      </c>
      <c r="AX26" s="33"/>
      <c r="AY26" s="102">
        <f t="shared" si="14"/>
        <v>0</v>
      </c>
      <c r="AZ26" s="102">
        <f t="shared" si="9"/>
        <v>0</v>
      </c>
      <c r="BA26" s="102">
        <f t="shared" si="10"/>
        <v>0</v>
      </c>
      <c r="BB26" s="102">
        <f t="shared" si="11"/>
        <v>0</v>
      </c>
      <c r="BC26" s="102">
        <f t="shared" si="12"/>
        <v>0</v>
      </c>
      <c r="BD26" s="102">
        <f t="shared" si="13"/>
        <v>0</v>
      </c>
      <c r="BE26" s="33"/>
      <c r="BF26" s="112"/>
      <c r="BG26" s="186">
        <v>21000686</v>
      </c>
      <c r="BH26" s="33"/>
      <c r="BI26" s="33"/>
      <c r="BJ26" s="33"/>
    </row>
    <row r="27" spans="1:62">
      <c r="A27" s="589">
        <v>30019</v>
      </c>
      <c r="B27" s="566" t="s">
        <v>718</v>
      </c>
      <c r="C27" s="100" t="s">
        <v>46</v>
      </c>
      <c r="D27" s="103" t="s">
        <v>110</v>
      </c>
      <c r="E27" s="82">
        <v>5</v>
      </c>
      <c r="F27" s="82"/>
      <c r="G27" s="82"/>
      <c r="H27" s="82"/>
      <c r="I27" s="82"/>
      <c r="J27" s="93">
        <v>5</v>
      </c>
      <c r="K27" s="93"/>
      <c r="L27" s="542">
        <v>150.33000000000001</v>
      </c>
      <c r="M27" s="128">
        <f t="shared" si="16"/>
        <v>0</v>
      </c>
      <c r="N27" s="19"/>
      <c r="O27" s="133"/>
      <c r="P27" s="133"/>
      <c r="Q27" s="133"/>
      <c r="R27" s="133"/>
      <c r="S27" s="133"/>
      <c r="T27" s="133"/>
      <c r="U27" s="133"/>
      <c r="V27" s="133"/>
      <c r="W27" s="133"/>
      <c r="X27" s="133"/>
      <c r="Y27" s="133"/>
      <c r="Z27" s="165">
        <v>4.7389999999999999</v>
      </c>
      <c r="AA27" s="166">
        <f t="shared" si="1"/>
        <v>0</v>
      </c>
      <c r="AB27" s="167">
        <f t="shared" si="2"/>
        <v>0</v>
      </c>
      <c r="AC27" s="82"/>
      <c r="AD27" s="82"/>
      <c r="AE27" s="82"/>
      <c r="AF27" s="82"/>
      <c r="AG27" s="82">
        <v>5</v>
      </c>
      <c r="AH27" s="93"/>
      <c r="AI27" s="82"/>
      <c r="AJ27" s="82"/>
      <c r="AK27" s="82"/>
      <c r="AL27" s="82">
        <f>$M27*2</f>
        <v>0</v>
      </c>
      <c r="AM27" s="82">
        <f>$M27*1</f>
        <v>0</v>
      </c>
      <c r="AN27" s="82"/>
      <c r="AO27" s="82"/>
      <c r="AP27" s="82"/>
      <c r="AQ27" s="82"/>
      <c r="AR27" s="102">
        <f t="shared" si="3"/>
        <v>0</v>
      </c>
      <c r="AS27" s="102">
        <f t="shared" si="4"/>
        <v>0</v>
      </c>
      <c r="AT27" s="102">
        <f t="shared" si="5"/>
        <v>0</v>
      </c>
      <c r="AU27" s="102">
        <f t="shared" si="6"/>
        <v>0</v>
      </c>
      <c r="AV27" s="102">
        <f t="shared" si="7"/>
        <v>0</v>
      </c>
      <c r="AW27" s="102">
        <f t="shared" si="8"/>
        <v>0</v>
      </c>
      <c r="AY27" s="102">
        <f t="shared" si="14"/>
        <v>0</v>
      </c>
      <c r="AZ27" s="102">
        <f t="shared" si="9"/>
        <v>0</v>
      </c>
      <c r="BA27" s="102">
        <f t="shared" si="10"/>
        <v>0</v>
      </c>
      <c r="BB27" s="102">
        <f t="shared" si="11"/>
        <v>0</v>
      </c>
      <c r="BC27" s="102">
        <f t="shared" si="12"/>
        <v>0</v>
      </c>
      <c r="BD27" s="102">
        <f t="shared" si="13"/>
        <v>0</v>
      </c>
      <c r="BE27" s="33"/>
      <c r="BF27" s="112"/>
      <c r="BG27" s="186">
        <v>21000687</v>
      </c>
      <c r="BH27" s="33"/>
      <c r="BI27" s="33"/>
      <c r="BJ27" s="33"/>
    </row>
    <row r="28" spans="1:62">
      <c r="A28" s="565">
        <v>30020</v>
      </c>
      <c r="B28" s="566" t="s">
        <v>719</v>
      </c>
      <c r="C28" s="100" t="s">
        <v>46</v>
      </c>
      <c r="D28" s="103" t="s">
        <v>110</v>
      </c>
      <c r="E28" s="82">
        <v>4</v>
      </c>
      <c r="F28" s="82"/>
      <c r="G28" s="82"/>
      <c r="H28" s="82"/>
      <c r="I28" s="82"/>
      <c r="J28" s="93">
        <v>4</v>
      </c>
      <c r="K28" s="93"/>
      <c r="L28" s="542">
        <v>144.66</v>
      </c>
      <c r="M28" s="128">
        <f t="shared" si="16"/>
        <v>0</v>
      </c>
      <c r="N28" s="19"/>
      <c r="O28" s="133"/>
      <c r="P28" s="133"/>
      <c r="Q28" s="133"/>
      <c r="R28" s="133"/>
      <c r="S28" s="133"/>
      <c r="T28" s="133"/>
      <c r="U28" s="133"/>
      <c r="V28" s="133"/>
      <c r="W28" s="133"/>
      <c r="X28" s="133"/>
      <c r="Y28" s="133"/>
      <c r="Z28" s="171">
        <v>4.649</v>
      </c>
      <c r="AA28" s="166">
        <f t="shared" si="1"/>
        <v>0</v>
      </c>
      <c r="AB28" s="167">
        <f t="shared" si="2"/>
        <v>0</v>
      </c>
      <c r="AC28" s="82"/>
      <c r="AD28" s="82"/>
      <c r="AE28" s="82"/>
      <c r="AF28" s="82"/>
      <c r="AG28" s="82">
        <v>4</v>
      </c>
      <c r="AH28" s="93"/>
      <c r="AI28" s="82"/>
      <c r="AJ28" s="82"/>
      <c r="AK28" s="82"/>
      <c r="AL28" s="82">
        <f>$M28*3</f>
        <v>0</v>
      </c>
      <c r="AM28" s="82">
        <f>$M28*1</f>
        <v>0</v>
      </c>
      <c r="AN28" s="82"/>
      <c r="AO28" s="82"/>
      <c r="AP28" s="82"/>
      <c r="AQ28" s="82"/>
      <c r="AR28" s="102">
        <f t="shared" si="3"/>
        <v>0</v>
      </c>
      <c r="AS28" s="102">
        <f t="shared" si="4"/>
        <v>0</v>
      </c>
      <c r="AT28" s="102">
        <f t="shared" si="5"/>
        <v>0</v>
      </c>
      <c r="AU28" s="102">
        <f t="shared" si="6"/>
        <v>0</v>
      </c>
      <c r="AV28" s="102">
        <f t="shared" si="7"/>
        <v>0</v>
      </c>
      <c r="AW28" s="102">
        <f t="shared" si="8"/>
        <v>0</v>
      </c>
      <c r="AY28" s="102">
        <f t="shared" si="14"/>
        <v>0</v>
      </c>
      <c r="AZ28" s="102">
        <f t="shared" si="9"/>
        <v>0</v>
      </c>
      <c r="BA28" s="102">
        <f t="shared" si="10"/>
        <v>0</v>
      </c>
      <c r="BB28" s="102">
        <f t="shared" si="11"/>
        <v>0</v>
      </c>
      <c r="BC28" s="102">
        <f t="shared" si="12"/>
        <v>0</v>
      </c>
      <c r="BD28" s="102">
        <f t="shared" si="13"/>
        <v>0</v>
      </c>
      <c r="BE28" s="33"/>
      <c r="BF28" s="112"/>
      <c r="BG28" s="186">
        <v>21000688</v>
      </c>
      <c r="BH28" s="33"/>
      <c r="BI28" s="33"/>
      <c r="BJ28" s="33"/>
    </row>
    <row r="29" spans="1:62">
      <c r="A29" s="565">
        <v>30021</v>
      </c>
      <c r="B29" s="566" t="s">
        <v>720</v>
      </c>
      <c r="C29" s="100" t="s">
        <v>46</v>
      </c>
      <c r="D29" s="103" t="s">
        <v>110</v>
      </c>
      <c r="E29" s="82">
        <v>3</v>
      </c>
      <c r="F29" s="82"/>
      <c r="G29" s="82"/>
      <c r="H29" s="82"/>
      <c r="I29" s="82"/>
      <c r="J29" s="93"/>
      <c r="K29" s="93">
        <v>3</v>
      </c>
      <c r="L29" s="542">
        <v>194.97</v>
      </c>
      <c r="M29" s="128">
        <f t="shared" si="16"/>
        <v>0</v>
      </c>
      <c r="N29" s="19"/>
      <c r="O29" s="133"/>
      <c r="P29" s="133"/>
      <c r="Q29" s="133"/>
      <c r="R29" s="133"/>
      <c r="S29" s="133"/>
      <c r="T29" s="133"/>
      <c r="U29" s="133"/>
      <c r="V29" s="133"/>
      <c r="W29" s="133"/>
      <c r="X29" s="133"/>
      <c r="Y29" s="133"/>
      <c r="Z29" s="165">
        <v>6.585</v>
      </c>
      <c r="AA29" s="166">
        <f t="shared" si="1"/>
        <v>0</v>
      </c>
      <c r="AB29" s="167">
        <f t="shared" si="2"/>
        <v>0</v>
      </c>
      <c r="AC29" s="82"/>
      <c r="AD29" s="82"/>
      <c r="AE29" s="82"/>
      <c r="AF29" s="82"/>
      <c r="AG29" s="82">
        <v>3</v>
      </c>
      <c r="AI29" s="82"/>
      <c r="AJ29" s="82"/>
      <c r="AK29" s="82"/>
      <c r="AL29" s="82"/>
      <c r="AM29" s="82"/>
      <c r="AN29" s="82">
        <f>$M29*3</f>
        <v>0</v>
      </c>
      <c r="AO29" s="82"/>
      <c r="AP29" s="82"/>
      <c r="AQ29" s="82"/>
      <c r="AR29" s="102">
        <f t="shared" si="3"/>
        <v>0</v>
      </c>
      <c r="AS29" s="102">
        <f t="shared" si="4"/>
        <v>0</v>
      </c>
      <c r="AT29" s="102">
        <f t="shared" si="5"/>
        <v>0</v>
      </c>
      <c r="AU29" s="102">
        <f t="shared" si="6"/>
        <v>0</v>
      </c>
      <c r="AV29" s="102">
        <f t="shared" si="7"/>
        <v>0</v>
      </c>
      <c r="AW29" s="102">
        <f t="shared" si="8"/>
        <v>0</v>
      </c>
      <c r="AY29" s="102">
        <f t="shared" si="14"/>
        <v>0</v>
      </c>
      <c r="AZ29" s="102">
        <f t="shared" si="9"/>
        <v>0</v>
      </c>
      <c r="BA29" s="102">
        <f t="shared" si="10"/>
        <v>0</v>
      </c>
      <c r="BB29" s="102">
        <f t="shared" si="11"/>
        <v>0</v>
      </c>
      <c r="BC29" s="102">
        <f t="shared" si="12"/>
        <v>0</v>
      </c>
      <c r="BD29" s="102">
        <f t="shared" si="13"/>
        <v>0</v>
      </c>
      <c r="BE29" s="33"/>
      <c r="BF29" s="112"/>
      <c r="BG29" s="186">
        <v>21000689</v>
      </c>
      <c r="BH29" s="33"/>
      <c r="BI29" s="33"/>
      <c r="BJ29" s="33"/>
    </row>
    <row r="30" spans="1:62">
      <c r="A30" s="565">
        <v>30022</v>
      </c>
      <c r="B30" s="566" t="s">
        <v>721</v>
      </c>
      <c r="C30" s="100" t="s">
        <v>46</v>
      </c>
      <c r="D30" s="103" t="s">
        <v>110</v>
      </c>
      <c r="E30" s="82">
        <v>3</v>
      </c>
      <c r="F30" s="82"/>
      <c r="G30" s="82"/>
      <c r="H30" s="82"/>
      <c r="I30" s="82"/>
      <c r="J30" s="93"/>
      <c r="K30" s="93">
        <v>3</v>
      </c>
      <c r="L30" s="542">
        <v>189.39</v>
      </c>
      <c r="M30" s="128">
        <f t="shared" si="16"/>
        <v>0</v>
      </c>
      <c r="N30" s="19"/>
      <c r="O30" s="133"/>
      <c r="P30" s="133"/>
      <c r="Q30" s="133"/>
      <c r="R30" s="133"/>
      <c r="S30" s="133"/>
      <c r="T30" s="133"/>
      <c r="U30" s="133"/>
      <c r="V30" s="133"/>
      <c r="W30" s="133"/>
      <c r="X30" s="133"/>
      <c r="Y30" s="133"/>
      <c r="Z30" s="171">
        <v>6.39</v>
      </c>
      <c r="AA30" s="166">
        <f t="shared" si="1"/>
        <v>0</v>
      </c>
      <c r="AB30" s="167">
        <f t="shared" si="2"/>
        <v>0</v>
      </c>
      <c r="AC30" s="82"/>
      <c r="AD30" s="82"/>
      <c r="AE30" s="82"/>
      <c r="AF30" s="82"/>
      <c r="AG30" s="82">
        <v>3</v>
      </c>
      <c r="AI30" s="82"/>
      <c r="AJ30" s="82"/>
      <c r="AK30" s="82"/>
      <c r="AL30" s="82"/>
      <c r="AM30" s="82">
        <f>$M30*1</f>
        <v>0</v>
      </c>
      <c r="AN30" s="82">
        <f>$M30*2</f>
        <v>0</v>
      </c>
      <c r="AO30" s="82"/>
      <c r="AP30" s="82"/>
      <c r="AQ30" s="82"/>
      <c r="AR30" s="102">
        <f t="shared" si="3"/>
        <v>0</v>
      </c>
      <c r="AS30" s="102">
        <f t="shared" si="4"/>
        <v>0</v>
      </c>
      <c r="AT30" s="102">
        <f t="shared" si="5"/>
        <v>0</v>
      </c>
      <c r="AU30" s="102">
        <f t="shared" si="6"/>
        <v>0</v>
      </c>
      <c r="AV30" s="102">
        <f t="shared" si="7"/>
        <v>0</v>
      </c>
      <c r="AW30" s="102">
        <f t="shared" si="8"/>
        <v>0</v>
      </c>
      <c r="AY30" s="102">
        <f t="shared" si="14"/>
        <v>0</v>
      </c>
      <c r="AZ30" s="102">
        <f t="shared" si="9"/>
        <v>0</v>
      </c>
      <c r="BA30" s="102">
        <f t="shared" si="10"/>
        <v>0</v>
      </c>
      <c r="BB30" s="102">
        <f t="shared" si="11"/>
        <v>0</v>
      </c>
      <c r="BC30" s="102">
        <f t="shared" si="12"/>
        <v>0</v>
      </c>
      <c r="BD30" s="102">
        <f t="shared" si="13"/>
        <v>0</v>
      </c>
      <c r="BE30" s="33"/>
      <c r="BF30" s="112"/>
      <c r="BG30" s="186">
        <v>21000690</v>
      </c>
      <c r="BH30" s="33"/>
      <c r="BI30" s="33"/>
      <c r="BJ30" s="33"/>
    </row>
    <row r="31" spans="1:62">
      <c r="A31" s="565">
        <v>30023</v>
      </c>
      <c r="B31" s="566" t="s">
        <v>722</v>
      </c>
      <c r="C31" s="100" t="s">
        <v>46</v>
      </c>
      <c r="D31" s="103" t="s">
        <v>110</v>
      </c>
      <c r="E31" s="82">
        <v>3</v>
      </c>
      <c r="F31" s="82"/>
      <c r="G31" s="82"/>
      <c r="H31" s="82"/>
      <c r="I31" s="82"/>
      <c r="J31" s="93"/>
      <c r="K31" s="93">
        <v>3</v>
      </c>
      <c r="L31" s="542">
        <v>170.49</v>
      </c>
      <c r="M31" s="128">
        <f t="shared" si="16"/>
        <v>0</v>
      </c>
      <c r="N31" s="19"/>
      <c r="O31" s="133"/>
      <c r="P31" s="133"/>
      <c r="Q31" s="133"/>
      <c r="R31" s="133"/>
      <c r="S31" s="133"/>
      <c r="T31" s="133"/>
      <c r="U31" s="133"/>
      <c r="V31" s="133"/>
      <c r="W31" s="133"/>
      <c r="X31" s="133"/>
      <c r="Y31" s="133"/>
      <c r="Z31" s="171">
        <v>5.6529999999999996</v>
      </c>
      <c r="AA31" s="166">
        <f t="shared" si="1"/>
        <v>0</v>
      </c>
      <c r="AB31" s="167">
        <f t="shared" si="2"/>
        <v>0</v>
      </c>
      <c r="AC31" s="82"/>
      <c r="AD31" s="82"/>
      <c r="AE31" s="82"/>
      <c r="AF31" s="82"/>
      <c r="AG31" s="82">
        <v>3</v>
      </c>
      <c r="AI31" s="82"/>
      <c r="AJ31" s="82"/>
      <c r="AK31" s="82"/>
      <c r="AL31" s="82"/>
      <c r="AM31" s="82"/>
      <c r="AN31" s="82">
        <f>$M31*3</f>
        <v>0</v>
      </c>
      <c r="AO31" s="82"/>
      <c r="AP31" s="82"/>
      <c r="AQ31" s="82"/>
      <c r="AR31" s="102">
        <f t="shared" si="3"/>
        <v>0</v>
      </c>
      <c r="AS31" s="102">
        <f t="shared" si="4"/>
        <v>0</v>
      </c>
      <c r="AT31" s="102">
        <f t="shared" si="5"/>
        <v>0</v>
      </c>
      <c r="AU31" s="102">
        <f t="shared" si="6"/>
        <v>0</v>
      </c>
      <c r="AV31" s="102">
        <f t="shared" si="7"/>
        <v>0</v>
      </c>
      <c r="AW31" s="102">
        <f t="shared" si="8"/>
        <v>0</v>
      </c>
      <c r="AY31" s="102">
        <f t="shared" si="14"/>
        <v>0</v>
      </c>
      <c r="AZ31" s="102">
        <f t="shared" si="9"/>
        <v>0</v>
      </c>
      <c r="BA31" s="102">
        <f t="shared" si="10"/>
        <v>0</v>
      </c>
      <c r="BB31" s="102">
        <f t="shared" si="11"/>
        <v>0</v>
      </c>
      <c r="BC31" s="102">
        <f t="shared" si="12"/>
        <v>0</v>
      </c>
      <c r="BD31" s="102">
        <f t="shared" si="13"/>
        <v>0</v>
      </c>
      <c r="BE31" s="33"/>
      <c r="BF31" s="112"/>
      <c r="BG31" s="186">
        <v>21000691</v>
      </c>
      <c r="BH31" s="33"/>
      <c r="BI31" s="33"/>
      <c r="BJ31" s="33"/>
    </row>
    <row r="32" spans="1:62">
      <c r="A32" s="104"/>
      <c r="B32" s="97" t="s">
        <v>308</v>
      </c>
      <c r="C32" s="98"/>
      <c r="D32" s="98"/>
      <c r="E32" s="98"/>
      <c r="F32" s="99"/>
      <c r="G32" s="99"/>
      <c r="H32" s="99"/>
      <c r="I32" s="99"/>
      <c r="J32" s="99"/>
      <c r="K32" s="99"/>
      <c r="L32" s="129"/>
      <c r="M32" s="129"/>
      <c r="N32" s="130"/>
      <c r="O32" s="130"/>
      <c r="P32" s="130"/>
      <c r="Q32" s="130"/>
      <c r="R32" s="130"/>
      <c r="S32" s="130"/>
      <c r="T32" s="130"/>
      <c r="U32" s="130"/>
      <c r="V32" s="130"/>
      <c r="W32" s="130"/>
      <c r="X32" s="130"/>
      <c r="Y32" s="130"/>
      <c r="Z32" s="168"/>
      <c r="AA32" s="166">
        <f t="shared" si="1"/>
        <v>0</v>
      </c>
      <c r="AB32" s="167">
        <f t="shared" si="2"/>
        <v>0</v>
      </c>
      <c r="AC32" s="20"/>
      <c r="AD32" s="20"/>
      <c r="AE32" s="20"/>
      <c r="AF32" s="20"/>
      <c r="AG32" s="20"/>
      <c r="AH32" s="20"/>
      <c r="AI32" s="20"/>
      <c r="AJ32" s="20"/>
      <c r="AK32" s="20"/>
      <c r="AL32" s="20"/>
      <c r="AM32" s="20"/>
      <c r="AN32" s="20"/>
      <c r="AO32" s="20"/>
      <c r="AP32" s="20"/>
      <c r="AQ32" s="20"/>
      <c r="AR32" s="102">
        <f t="shared" si="3"/>
        <v>0</v>
      </c>
      <c r="AS32" s="102">
        <f t="shared" si="4"/>
        <v>0</v>
      </c>
      <c r="AT32" s="102">
        <f t="shared" si="5"/>
        <v>0</v>
      </c>
      <c r="AU32" s="102">
        <f t="shared" si="6"/>
        <v>0</v>
      </c>
      <c r="AV32" s="102">
        <f t="shared" si="7"/>
        <v>0</v>
      </c>
      <c r="AW32" s="102">
        <f t="shared" si="8"/>
        <v>0</v>
      </c>
      <c r="AX32" s="102"/>
      <c r="AY32" s="102">
        <f t="shared" si="14"/>
        <v>0</v>
      </c>
      <c r="AZ32" s="102">
        <f t="shared" si="9"/>
        <v>0</v>
      </c>
      <c r="BA32" s="102">
        <f t="shared" si="10"/>
        <v>0</v>
      </c>
      <c r="BB32" s="102">
        <f t="shared" si="11"/>
        <v>0</v>
      </c>
      <c r="BC32" s="102">
        <f t="shared" si="12"/>
        <v>0</v>
      </c>
      <c r="BD32" s="102">
        <f t="shared" si="13"/>
        <v>0</v>
      </c>
      <c r="BE32" s="112"/>
      <c r="BF32" s="112"/>
      <c r="BH32" s="33"/>
      <c r="BI32" s="33"/>
      <c r="BJ32" s="33"/>
    </row>
    <row r="33" spans="1:62">
      <c r="A33" s="565">
        <v>30024</v>
      </c>
      <c r="B33" s="566" t="s">
        <v>723</v>
      </c>
      <c r="C33" s="100" t="s">
        <v>47</v>
      </c>
      <c r="D33" s="101" t="s">
        <v>110</v>
      </c>
      <c r="E33" s="82">
        <v>3</v>
      </c>
      <c r="F33" s="96"/>
      <c r="G33" s="96"/>
      <c r="H33" s="96"/>
      <c r="I33" s="96"/>
      <c r="J33" s="96">
        <v>3</v>
      </c>
      <c r="K33" s="96"/>
      <c r="L33" s="544">
        <v>85.32</v>
      </c>
      <c r="M33" s="128">
        <f t="shared" ref="M33:M43" si="17">SUM(N33:Y33)</f>
        <v>0</v>
      </c>
      <c r="N33" s="19"/>
      <c r="O33" s="26"/>
      <c r="P33" s="26"/>
      <c r="Q33" s="26"/>
      <c r="R33" s="26"/>
      <c r="S33" s="26"/>
      <c r="T33" s="26"/>
      <c r="U33" s="26"/>
      <c r="V33" s="26"/>
      <c r="W33" s="26"/>
      <c r="X33" s="26"/>
      <c r="Y33" s="26"/>
      <c r="Z33" s="165">
        <v>2.6819999999999999</v>
      </c>
      <c r="AA33" s="166">
        <f t="shared" si="1"/>
        <v>0</v>
      </c>
      <c r="AB33" s="167">
        <f t="shared" si="2"/>
        <v>0</v>
      </c>
      <c r="AC33" s="96"/>
      <c r="AD33" s="96"/>
      <c r="AE33" s="96"/>
      <c r="AF33" s="96"/>
      <c r="AG33" s="96"/>
      <c r="AH33" s="102">
        <v>3</v>
      </c>
      <c r="AI33" s="180"/>
      <c r="AJ33" s="102"/>
      <c r="AK33" s="102">
        <f>$M33*1</f>
        <v>0</v>
      </c>
      <c r="AL33" s="102">
        <f>$M33*2</f>
        <v>0</v>
      </c>
      <c r="AM33" s="102"/>
      <c r="AN33" s="102"/>
      <c r="AO33" s="102"/>
      <c r="AP33" s="102"/>
      <c r="AQ33" s="102"/>
      <c r="AR33" s="102">
        <f t="shared" si="3"/>
        <v>0</v>
      </c>
      <c r="AS33" s="102">
        <f t="shared" si="4"/>
        <v>0</v>
      </c>
      <c r="AT33" s="102">
        <f t="shared" si="5"/>
        <v>0</v>
      </c>
      <c r="AU33" s="102">
        <f t="shared" si="6"/>
        <v>0</v>
      </c>
      <c r="AV33" s="102">
        <f t="shared" si="7"/>
        <v>0</v>
      </c>
      <c r="AW33" s="102">
        <f t="shared" si="8"/>
        <v>0</v>
      </c>
      <c r="AX33" s="102"/>
      <c r="AY33" s="102">
        <f t="shared" si="14"/>
        <v>0</v>
      </c>
      <c r="AZ33" s="102">
        <f t="shared" si="9"/>
        <v>0</v>
      </c>
      <c r="BA33" s="102">
        <f t="shared" si="10"/>
        <v>0</v>
      </c>
      <c r="BB33" s="102">
        <f t="shared" si="11"/>
        <v>0</v>
      </c>
      <c r="BC33" s="102">
        <f t="shared" si="12"/>
        <v>0</v>
      </c>
      <c r="BD33" s="102">
        <f t="shared" si="13"/>
        <v>0</v>
      </c>
      <c r="BE33" s="112"/>
      <c r="BF33" s="112"/>
      <c r="BG33" s="186">
        <v>21000692</v>
      </c>
      <c r="BH33" s="33"/>
      <c r="BI33" s="33"/>
      <c r="BJ33" s="33"/>
    </row>
    <row r="34" spans="1:62">
      <c r="A34" s="565">
        <v>30025</v>
      </c>
      <c r="B34" s="566" t="s">
        <v>724</v>
      </c>
      <c r="C34" s="100" t="s">
        <v>47</v>
      </c>
      <c r="D34" s="101" t="s">
        <v>110</v>
      </c>
      <c r="E34" s="82">
        <v>4</v>
      </c>
      <c r="F34" s="96"/>
      <c r="G34" s="96"/>
      <c r="H34" s="96"/>
      <c r="I34" s="96">
        <v>1</v>
      </c>
      <c r="J34" s="96">
        <v>2</v>
      </c>
      <c r="K34" s="96">
        <v>1</v>
      </c>
      <c r="L34" s="544">
        <v>129.87</v>
      </c>
      <c r="M34" s="128">
        <f t="shared" si="17"/>
        <v>0</v>
      </c>
      <c r="N34" s="19"/>
      <c r="O34" s="26"/>
      <c r="P34" s="26"/>
      <c r="Q34" s="26"/>
      <c r="R34" s="26"/>
      <c r="S34" s="26"/>
      <c r="T34" s="26"/>
      <c r="U34" s="26"/>
      <c r="V34" s="26"/>
      <c r="W34" s="26"/>
      <c r="X34" s="26"/>
      <c r="Y34" s="26"/>
      <c r="Z34" s="170">
        <v>3.9780000000000002</v>
      </c>
      <c r="AA34" s="166">
        <f t="shared" si="1"/>
        <v>0</v>
      </c>
      <c r="AB34" s="167">
        <f t="shared" si="2"/>
        <v>0</v>
      </c>
      <c r="AC34" s="96"/>
      <c r="AD34" s="96"/>
      <c r="AE34" s="96"/>
      <c r="AF34" s="96"/>
      <c r="AG34" s="96"/>
      <c r="AH34" s="102">
        <v>4</v>
      </c>
      <c r="AI34" s="180"/>
      <c r="AJ34" s="102">
        <f>$M34*2</f>
        <v>0</v>
      </c>
      <c r="AK34" s="102">
        <f>$M34*1</f>
        <v>0</v>
      </c>
      <c r="AL34" s="102">
        <f>$M34*1</f>
        <v>0</v>
      </c>
      <c r="AM34" s="102"/>
      <c r="AN34" s="102"/>
      <c r="AO34" s="102"/>
      <c r="AP34" s="102"/>
      <c r="AQ34" s="102"/>
      <c r="AR34" s="102">
        <f t="shared" si="3"/>
        <v>0</v>
      </c>
      <c r="AS34" s="102">
        <f t="shared" si="4"/>
        <v>0</v>
      </c>
      <c r="AT34" s="102">
        <f t="shared" si="5"/>
        <v>0</v>
      </c>
      <c r="AU34" s="102">
        <f t="shared" si="6"/>
        <v>0</v>
      </c>
      <c r="AV34" s="102">
        <f t="shared" si="7"/>
        <v>0</v>
      </c>
      <c r="AW34" s="102">
        <f t="shared" si="8"/>
        <v>0</v>
      </c>
      <c r="AX34" s="102"/>
      <c r="AY34" s="102">
        <f t="shared" si="14"/>
        <v>0</v>
      </c>
      <c r="AZ34" s="102">
        <f t="shared" si="9"/>
        <v>0</v>
      </c>
      <c r="BA34" s="102">
        <f t="shared" si="10"/>
        <v>0</v>
      </c>
      <c r="BB34" s="102">
        <f t="shared" si="11"/>
        <v>0</v>
      </c>
      <c r="BC34" s="102">
        <f t="shared" si="12"/>
        <v>0</v>
      </c>
      <c r="BD34" s="102">
        <f t="shared" si="13"/>
        <v>0</v>
      </c>
      <c r="BE34" s="112"/>
      <c r="BF34" s="112"/>
      <c r="BG34" s="186">
        <v>21000693</v>
      </c>
      <c r="BH34" s="33"/>
      <c r="BI34" s="33"/>
      <c r="BJ34" s="33"/>
    </row>
    <row r="35" spans="1:62">
      <c r="A35" s="565">
        <v>30026</v>
      </c>
      <c r="B35" s="566" t="s">
        <v>725</v>
      </c>
      <c r="C35" s="100" t="s">
        <v>47</v>
      </c>
      <c r="D35" s="101" t="s">
        <v>110</v>
      </c>
      <c r="E35" s="82">
        <v>3</v>
      </c>
      <c r="F35" s="96"/>
      <c r="G35" s="96"/>
      <c r="H35" s="96"/>
      <c r="I35" s="96"/>
      <c r="J35" s="96">
        <v>2</v>
      </c>
      <c r="K35" s="96">
        <v>1</v>
      </c>
      <c r="L35" s="134">
        <v>189.15</v>
      </c>
      <c r="M35" s="128">
        <f t="shared" si="17"/>
        <v>0</v>
      </c>
      <c r="N35" s="19"/>
      <c r="O35" s="26"/>
      <c r="P35" s="26"/>
      <c r="Q35" s="26"/>
      <c r="R35" s="26"/>
      <c r="S35" s="26"/>
      <c r="T35" s="26"/>
      <c r="U35" s="26"/>
      <c r="V35" s="26"/>
      <c r="W35" s="26"/>
      <c r="X35" s="26"/>
      <c r="Y35" s="26"/>
      <c r="Z35" s="170">
        <v>6.38</v>
      </c>
      <c r="AA35" s="166">
        <f t="shared" si="1"/>
        <v>0</v>
      </c>
      <c r="AB35" s="167">
        <f t="shared" si="2"/>
        <v>0</v>
      </c>
      <c r="AC35" s="96"/>
      <c r="AD35" s="96"/>
      <c r="AE35" s="96"/>
      <c r="AF35" s="96"/>
      <c r="AG35" s="96"/>
      <c r="AH35" s="102">
        <v>3</v>
      </c>
      <c r="AI35" s="180"/>
      <c r="AJ35" s="102"/>
      <c r="AK35" s="102"/>
      <c r="AL35" s="102">
        <f>$M35*1</f>
        <v>0</v>
      </c>
      <c r="AM35" s="102">
        <f>$M35*1</f>
        <v>0</v>
      </c>
      <c r="AN35" s="102"/>
      <c r="AO35" s="102">
        <f>$M35*1</f>
        <v>0</v>
      </c>
      <c r="AP35" s="102"/>
      <c r="AQ35" s="102"/>
      <c r="AR35" s="102">
        <f t="shared" si="3"/>
        <v>0</v>
      </c>
      <c r="AS35" s="102">
        <f t="shared" si="4"/>
        <v>0</v>
      </c>
      <c r="AT35" s="102">
        <f t="shared" si="5"/>
        <v>0</v>
      </c>
      <c r="AU35" s="102">
        <f t="shared" si="6"/>
        <v>0</v>
      </c>
      <c r="AV35" s="102">
        <f t="shared" si="7"/>
        <v>0</v>
      </c>
      <c r="AW35" s="102">
        <f t="shared" si="8"/>
        <v>0</v>
      </c>
      <c r="AX35" s="102"/>
      <c r="AY35" s="102">
        <f t="shared" si="14"/>
        <v>0</v>
      </c>
      <c r="AZ35" s="102">
        <f t="shared" si="9"/>
        <v>0</v>
      </c>
      <c r="BA35" s="102">
        <f t="shared" si="10"/>
        <v>0</v>
      </c>
      <c r="BB35" s="102">
        <f t="shared" si="11"/>
        <v>0</v>
      </c>
      <c r="BC35" s="102">
        <f t="shared" si="12"/>
        <v>0</v>
      </c>
      <c r="BD35" s="102">
        <f t="shared" si="13"/>
        <v>0</v>
      </c>
      <c r="BE35" s="112"/>
      <c r="BF35" s="112"/>
      <c r="BG35" s="186">
        <v>21000694</v>
      </c>
      <c r="BH35" s="33"/>
      <c r="BI35" s="33"/>
      <c r="BJ35" s="33"/>
    </row>
    <row r="36" spans="1:62">
      <c r="A36" s="565">
        <v>30027</v>
      </c>
      <c r="B36" s="566" t="s">
        <v>726</v>
      </c>
      <c r="C36" s="100" t="s">
        <v>47</v>
      </c>
      <c r="D36" s="101" t="s">
        <v>110</v>
      </c>
      <c r="E36" s="82">
        <v>8</v>
      </c>
      <c r="F36" s="96"/>
      <c r="G36" s="96"/>
      <c r="H36" s="96">
        <v>8</v>
      </c>
      <c r="I36" s="96"/>
      <c r="J36" s="96"/>
      <c r="K36" s="135"/>
      <c r="L36" s="542">
        <v>126.63</v>
      </c>
      <c r="M36" s="128">
        <f t="shared" si="17"/>
        <v>0</v>
      </c>
      <c r="N36" s="19"/>
      <c r="O36" s="26"/>
      <c r="P36" s="26"/>
      <c r="Q36" s="26"/>
      <c r="R36" s="26"/>
      <c r="S36" s="26"/>
      <c r="T36" s="26"/>
      <c r="U36" s="26"/>
      <c r="V36" s="26"/>
      <c r="W36" s="26"/>
      <c r="X36" s="26"/>
      <c r="Y36" s="26"/>
      <c r="Z36" s="165">
        <v>3.5830000000000002</v>
      </c>
      <c r="AA36" s="166">
        <f t="shared" si="1"/>
        <v>0</v>
      </c>
      <c r="AB36" s="167">
        <f t="shared" si="2"/>
        <v>0</v>
      </c>
      <c r="AC36" s="96"/>
      <c r="AD36" s="96"/>
      <c r="AE36" s="96"/>
      <c r="AF36" s="96"/>
      <c r="AG36" s="96"/>
      <c r="AH36" s="135">
        <v>8</v>
      </c>
      <c r="AI36" s="181"/>
      <c r="AJ36" s="102">
        <f>$M36*3</f>
        <v>0</v>
      </c>
      <c r="AK36" s="102">
        <f>$M36*4</f>
        <v>0</v>
      </c>
      <c r="AL36" s="102">
        <f>$M36*1</f>
        <v>0</v>
      </c>
      <c r="AM36" s="102"/>
      <c r="AN36" s="102"/>
      <c r="AO36" s="102"/>
      <c r="AP36" s="102"/>
      <c r="AQ36" s="102"/>
      <c r="AR36" s="102">
        <f t="shared" si="3"/>
        <v>0</v>
      </c>
      <c r="AS36" s="102">
        <f t="shared" si="4"/>
        <v>0</v>
      </c>
      <c r="AT36" s="102">
        <f t="shared" si="5"/>
        <v>0</v>
      </c>
      <c r="AU36" s="102">
        <f t="shared" si="6"/>
        <v>0</v>
      </c>
      <c r="AV36" s="102">
        <f t="shared" si="7"/>
        <v>0</v>
      </c>
      <c r="AW36" s="102">
        <f t="shared" si="8"/>
        <v>0</v>
      </c>
      <c r="AX36" s="102"/>
      <c r="AY36" s="102">
        <f t="shared" si="14"/>
        <v>0</v>
      </c>
      <c r="AZ36" s="102">
        <f t="shared" si="9"/>
        <v>0</v>
      </c>
      <c r="BA36" s="102">
        <f t="shared" si="10"/>
        <v>0</v>
      </c>
      <c r="BB36" s="102">
        <f t="shared" si="11"/>
        <v>0</v>
      </c>
      <c r="BC36" s="102">
        <f t="shared" si="12"/>
        <v>0</v>
      </c>
      <c r="BD36" s="102">
        <f t="shared" si="13"/>
        <v>0</v>
      </c>
      <c r="BE36" s="112"/>
      <c r="BF36" s="112"/>
      <c r="BG36" s="186">
        <v>21000695</v>
      </c>
      <c r="BH36" s="33"/>
      <c r="BI36" s="33"/>
      <c r="BJ36" s="33"/>
    </row>
    <row r="37" spans="1:62">
      <c r="A37" s="565">
        <v>30028</v>
      </c>
      <c r="B37" s="566" t="s">
        <v>727</v>
      </c>
      <c r="C37" s="100" t="s">
        <v>47</v>
      </c>
      <c r="D37" s="101" t="s">
        <v>110</v>
      </c>
      <c r="E37" s="82">
        <v>3</v>
      </c>
      <c r="F37" s="96"/>
      <c r="G37" s="96"/>
      <c r="H37" s="96"/>
      <c r="I37" s="96"/>
      <c r="J37" s="96"/>
      <c r="K37" s="136">
        <v>3</v>
      </c>
      <c r="L37" s="542">
        <v>127.2</v>
      </c>
      <c r="M37" s="128">
        <f t="shared" si="17"/>
        <v>0</v>
      </c>
      <c r="N37" s="19"/>
      <c r="O37" s="26"/>
      <c r="P37" s="26"/>
      <c r="Q37" s="26"/>
      <c r="R37" s="26"/>
      <c r="S37" s="26"/>
      <c r="T37" s="26"/>
      <c r="U37" s="26"/>
      <c r="V37" s="26"/>
      <c r="W37" s="26"/>
      <c r="X37" s="26"/>
      <c r="Y37" s="26"/>
      <c r="Z37" s="170">
        <v>4.1440000000000001</v>
      </c>
      <c r="AA37" s="166">
        <f t="shared" ref="AA37:AA68" si="18">M37*Z37</f>
        <v>0</v>
      </c>
      <c r="AB37" s="167">
        <f t="shared" ref="AB37:AB53" si="19">L37*SUM(N37:Y37)</f>
        <v>0</v>
      </c>
      <c r="AC37" s="96"/>
      <c r="AD37" s="96"/>
      <c r="AE37" s="96"/>
      <c r="AF37" s="96"/>
      <c r="AG37" s="96"/>
      <c r="AH37" s="135">
        <v>3</v>
      </c>
      <c r="AI37" s="181"/>
      <c r="AJ37" s="102"/>
      <c r="AK37" s="102"/>
      <c r="AL37" s="102">
        <f>$M37*3</f>
        <v>0</v>
      </c>
      <c r="AM37" s="102"/>
      <c r="AN37" s="102"/>
      <c r="AO37" s="102"/>
      <c r="AP37" s="102"/>
      <c r="AQ37" s="102"/>
      <c r="AR37" s="102">
        <f t="shared" ref="AR37:AR53" si="20">F37*$M37</f>
        <v>0</v>
      </c>
      <c r="AS37" s="102">
        <f t="shared" ref="AS37:AS53" si="21">G37*$M37</f>
        <v>0</v>
      </c>
      <c r="AT37" s="102">
        <f t="shared" ref="AT37:AT53" si="22">H37*$M37</f>
        <v>0</v>
      </c>
      <c r="AU37" s="102">
        <f t="shared" ref="AU37:AU53" si="23">I37*$M37</f>
        <v>0</v>
      </c>
      <c r="AV37" s="102">
        <f t="shared" ref="AV37:AV53" si="24">J37*$M37</f>
        <v>0</v>
      </c>
      <c r="AW37" s="102">
        <f t="shared" ref="AW37:AW53" si="25">K37*$M37</f>
        <v>0</v>
      </c>
      <c r="AX37" s="102"/>
      <c r="AY37" s="102">
        <f t="shared" si="14"/>
        <v>0</v>
      </c>
      <c r="AZ37" s="102">
        <f t="shared" si="9"/>
        <v>0</v>
      </c>
      <c r="BA37" s="102">
        <f t="shared" si="10"/>
        <v>0</v>
      </c>
      <c r="BB37" s="102">
        <f t="shared" si="11"/>
        <v>0</v>
      </c>
      <c r="BC37" s="102">
        <f t="shared" si="12"/>
        <v>0</v>
      </c>
      <c r="BD37" s="102">
        <f t="shared" si="13"/>
        <v>0</v>
      </c>
      <c r="BE37" s="112"/>
      <c r="BF37" s="112"/>
      <c r="BG37" s="186">
        <v>21000696</v>
      </c>
      <c r="BH37" s="33"/>
      <c r="BI37" s="33"/>
      <c r="BJ37" s="33"/>
    </row>
    <row r="38" spans="1:62">
      <c r="A38" s="565">
        <v>30029</v>
      </c>
      <c r="B38" s="566" t="s">
        <v>728</v>
      </c>
      <c r="C38" s="100" t="s">
        <v>47</v>
      </c>
      <c r="D38" s="101" t="s">
        <v>110</v>
      </c>
      <c r="E38" s="82">
        <v>3</v>
      </c>
      <c r="F38" s="96"/>
      <c r="G38" s="96"/>
      <c r="H38" s="96"/>
      <c r="I38" s="96"/>
      <c r="J38" s="96">
        <v>2</v>
      </c>
      <c r="K38" s="96">
        <v>1</v>
      </c>
      <c r="L38" s="544">
        <v>77.58</v>
      </c>
      <c r="M38" s="128">
        <f t="shared" si="17"/>
        <v>0</v>
      </c>
      <c r="N38" s="19"/>
      <c r="O38" s="26"/>
      <c r="P38" s="26"/>
      <c r="Q38" s="26"/>
      <c r="R38" s="26"/>
      <c r="S38" s="26"/>
      <c r="T38" s="26"/>
      <c r="U38" s="26"/>
      <c r="V38" s="26"/>
      <c r="W38" s="26"/>
      <c r="X38" s="26"/>
      <c r="Y38" s="26"/>
      <c r="Z38" s="170">
        <v>2.4060000000000001</v>
      </c>
      <c r="AA38" s="166">
        <f t="shared" si="18"/>
        <v>0</v>
      </c>
      <c r="AB38" s="167">
        <f t="shared" si="19"/>
        <v>0</v>
      </c>
      <c r="AC38" s="96"/>
      <c r="AD38" s="96"/>
      <c r="AE38" s="96"/>
      <c r="AF38" s="96"/>
      <c r="AG38" s="96"/>
      <c r="AH38" s="102">
        <v>3</v>
      </c>
      <c r="AI38" s="180"/>
      <c r="AJ38" s="102">
        <f>$M38*2</f>
        <v>0</v>
      </c>
      <c r="AK38" s="102">
        <f>$M38*1</f>
        <v>0</v>
      </c>
      <c r="AL38" s="102"/>
      <c r="AM38" s="102"/>
      <c r="AN38" s="102"/>
      <c r="AO38" s="102"/>
      <c r="AP38" s="102"/>
      <c r="AQ38" s="102"/>
      <c r="AR38" s="102">
        <f t="shared" si="20"/>
        <v>0</v>
      </c>
      <c r="AS38" s="102">
        <f t="shared" si="21"/>
        <v>0</v>
      </c>
      <c r="AT38" s="102">
        <f t="shared" si="22"/>
        <v>0</v>
      </c>
      <c r="AU38" s="102">
        <f t="shared" si="23"/>
        <v>0</v>
      </c>
      <c r="AV38" s="102">
        <f t="shared" si="24"/>
        <v>0</v>
      </c>
      <c r="AW38" s="102">
        <f t="shared" si="25"/>
        <v>0</v>
      </c>
      <c r="AX38" s="102"/>
      <c r="AY38" s="102">
        <f t="shared" si="14"/>
        <v>0</v>
      </c>
      <c r="AZ38" s="102">
        <f t="shared" si="9"/>
        <v>0</v>
      </c>
      <c r="BA38" s="102">
        <f t="shared" si="10"/>
        <v>0</v>
      </c>
      <c r="BB38" s="102">
        <f t="shared" si="11"/>
        <v>0</v>
      </c>
      <c r="BC38" s="102">
        <f t="shared" si="12"/>
        <v>0</v>
      </c>
      <c r="BD38" s="102">
        <f t="shared" si="13"/>
        <v>0</v>
      </c>
      <c r="BE38" s="112"/>
      <c r="BF38" s="112"/>
      <c r="BG38" s="186">
        <v>21000697</v>
      </c>
      <c r="BH38" s="33"/>
      <c r="BI38" s="33"/>
      <c r="BJ38" s="33"/>
    </row>
    <row r="39" spans="1:62">
      <c r="A39" s="565">
        <v>30030</v>
      </c>
      <c r="B39" s="566" t="s">
        <v>729</v>
      </c>
      <c r="C39" s="100" t="s">
        <v>47</v>
      </c>
      <c r="D39" s="101" t="s">
        <v>110</v>
      </c>
      <c r="E39" s="82">
        <v>3</v>
      </c>
      <c r="F39" s="96"/>
      <c r="G39" s="96"/>
      <c r="H39" s="96"/>
      <c r="I39" s="96"/>
      <c r="J39" s="96">
        <v>1</v>
      </c>
      <c r="K39" s="96">
        <v>2</v>
      </c>
      <c r="L39" s="131">
        <v>125.07</v>
      </c>
      <c r="M39" s="128">
        <f t="shared" si="17"/>
        <v>0</v>
      </c>
      <c r="N39" s="19"/>
      <c r="O39" s="26"/>
      <c r="P39" s="26"/>
      <c r="Q39" s="26"/>
      <c r="R39" s="26"/>
      <c r="S39" s="26"/>
      <c r="T39" s="26"/>
      <c r="U39" s="26"/>
      <c r="V39" s="26"/>
      <c r="W39" s="26"/>
      <c r="X39" s="26"/>
      <c r="Y39" s="26"/>
      <c r="Z39" s="170">
        <v>4.0709999999999997</v>
      </c>
      <c r="AA39" s="166">
        <f t="shared" si="18"/>
        <v>0</v>
      </c>
      <c r="AB39" s="167">
        <f t="shared" si="19"/>
        <v>0</v>
      </c>
      <c r="AC39" s="96"/>
      <c r="AD39" s="96"/>
      <c r="AE39" s="96"/>
      <c r="AF39" s="96"/>
      <c r="AG39" s="96"/>
      <c r="AH39" s="102">
        <v>3</v>
      </c>
      <c r="AI39" s="180"/>
      <c r="AJ39" s="102"/>
      <c r="AK39" s="102">
        <f>$M39*3</f>
        <v>0</v>
      </c>
      <c r="AL39" s="102"/>
      <c r="AM39" s="102"/>
      <c r="AN39" s="102"/>
      <c r="AO39" s="102"/>
      <c r="AP39" s="102"/>
      <c r="AQ39" s="102"/>
      <c r="AR39" s="102">
        <f t="shared" si="20"/>
        <v>0</v>
      </c>
      <c r="AS39" s="102">
        <f t="shared" si="21"/>
        <v>0</v>
      </c>
      <c r="AT39" s="102">
        <f t="shared" si="22"/>
        <v>0</v>
      </c>
      <c r="AU39" s="102">
        <f t="shared" si="23"/>
        <v>0</v>
      </c>
      <c r="AV39" s="102">
        <f t="shared" si="24"/>
        <v>0</v>
      </c>
      <c r="AW39" s="102">
        <f t="shared" si="25"/>
        <v>0</v>
      </c>
      <c r="AX39" s="102"/>
      <c r="AY39" s="102">
        <f t="shared" si="14"/>
        <v>0</v>
      </c>
      <c r="AZ39" s="102">
        <f t="shared" si="9"/>
        <v>0</v>
      </c>
      <c r="BA39" s="102">
        <f t="shared" si="10"/>
        <v>0</v>
      </c>
      <c r="BB39" s="102">
        <f t="shared" si="11"/>
        <v>0</v>
      </c>
      <c r="BC39" s="102">
        <f t="shared" si="12"/>
        <v>0</v>
      </c>
      <c r="BD39" s="102">
        <f t="shared" si="13"/>
        <v>0</v>
      </c>
      <c r="BE39" s="112"/>
      <c r="BF39" s="112"/>
      <c r="BG39" s="186">
        <v>21000698</v>
      </c>
      <c r="BH39" s="33"/>
      <c r="BI39" s="33"/>
      <c r="BJ39" s="33"/>
    </row>
    <row r="40" spans="1:62">
      <c r="A40" s="565">
        <v>30031</v>
      </c>
      <c r="B40" s="566" t="s">
        <v>730</v>
      </c>
      <c r="C40" s="100" t="s">
        <v>47</v>
      </c>
      <c r="D40" s="101" t="s">
        <v>110</v>
      </c>
      <c r="E40" s="82">
        <v>3</v>
      </c>
      <c r="F40" s="96"/>
      <c r="G40" s="96"/>
      <c r="H40" s="96"/>
      <c r="I40" s="96"/>
      <c r="J40" s="96"/>
      <c r="K40" s="96">
        <v>3</v>
      </c>
      <c r="L40" s="544">
        <v>146.31</v>
      </c>
      <c r="M40" s="128">
        <f t="shared" si="17"/>
        <v>0</v>
      </c>
      <c r="N40" s="19"/>
      <c r="O40" s="26"/>
      <c r="P40" s="26"/>
      <c r="Q40" s="26"/>
      <c r="R40" s="26"/>
      <c r="S40" s="26"/>
      <c r="T40" s="26"/>
      <c r="U40" s="26"/>
      <c r="V40" s="26"/>
      <c r="W40" s="26"/>
      <c r="X40" s="26"/>
      <c r="Y40" s="26"/>
      <c r="Z40" s="170">
        <v>4.8140000000000001</v>
      </c>
      <c r="AA40" s="166">
        <f t="shared" si="18"/>
        <v>0</v>
      </c>
      <c r="AB40" s="167">
        <f t="shared" si="19"/>
        <v>0</v>
      </c>
      <c r="AC40" s="96"/>
      <c r="AD40" s="96"/>
      <c r="AE40" s="96"/>
      <c r="AF40" s="96"/>
      <c r="AG40" s="96"/>
      <c r="AH40" s="102">
        <v>3</v>
      </c>
      <c r="AI40" s="180"/>
      <c r="AJ40" s="102"/>
      <c r="AK40" s="102"/>
      <c r="AL40" s="102"/>
      <c r="AM40" s="102">
        <f>$M40*3</f>
        <v>0</v>
      </c>
      <c r="AN40" s="102"/>
      <c r="AO40" s="102"/>
      <c r="AP40" s="102"/>
      <c r="AQ40" s="102"/>
      <c r="AR40" s="102">
        <f t="shared" si="20"/>
        <v>0</v>
      </c>
      <c r="AS40" s="102">
        <f t="shared" si="21"/>
        <v>0</v>
      </c>
      <c r="AT40" s="102">
        <f t="shared" si="22"/>
        <v>0</v>
      </c>
      <c r="AU40" s="102">
        <f t="shared" si="23"/>
        <v>0</v>
      </c>
      <c r="AV40" s="102">
        <f t="shared" si="24"/>
        <v>0</v>
      </c>
      <c r="AW40" s="102">
        <f t="shared" si="25"/>
        <v>0</v>
      </c>
      <c r="AX40" s="102"/>
      <c r="AY40" s="102">
        <f t="shared" si="14"/>
        <v>0</v>
      </c>
      <c r="AZ40" s="102">
        <f t="shared" si="9"/>
        <v>0</v>
      </c>
      <c r="BA40" s="102">
        <f t="shared" si="10"/>
        <v>0</v>
      </c>
      <c r="BB40" s="102">
        <f t="shared" si="11"/>
        <v>0</v>
      </c>
      <c r="BC40" s="102">
        <f t="shared" si="12"/>
        <v>0</v>
      </c>
      <c r="BD40" s="102">
        <f t="shared" si="13"/>
        <v>0</v>
      </c>
      <c r="BE40" s="112"/>
      <c r="BF40" s="112"/>
      <c r="BG40" s="186">
        <v>21000699</v>
      </c>
      <c r="BH40" s="33"/>
      <c r="BI40" s="33"/>
      <c r="BJ40" s="33"/>
    </row>
    <row r="41" spans="1:62">
      <c r="A41" s="565">
        <v>30032</v>
      </c>
      <c r="B41" s="566" t="s">
        <v>731</v>
      </c>
      <c r="C41" s="100" t="s">
        <v>47</v>
      </c>
      <c r="D41" s="101" t="s">
        <v>110</v>
      </c>
      <c r="E41" s="82">
        <v>3</v>
      </c>
      <c r="F41" s="96"/>
      <c r="G41" s="96"/>
      <c r="H41" s="96"/>
      <c r="I41" s="96"/>
      <c r="J41" s="96"/>
      <c r="K41" s="96">
        <v>3</v>
      </c>
      <c r="L41" s="544">
        <v>189.15</v>
      </c>
      <c r="M41" s="128">
        <f t="shared" si="17"/>
        <v>0</v>
      </c>
      <c r="N41" s="19"/>
      <c r="O41" s="26"/>
      <c r="P41" s="26"/>
      <c r="Q41" s="26"/>
      <c r="R41" s="26"/>
      <c r="S41" s="26"/>
      <c r="T41" s="26"/>
      <c r="U41" s="26"/>
      <c r="V41" s="26"/>
      <c r="W41" s="26"/>
      <c r="X41" s="26"/>
      <c r="Y41" s="26"/>
      <c r="Z41" s="165">
        <v>6.38</v>
      </c>
      <c r="AA41" s="166">
        <f t="shared" si="18"/>
        <v>0</v>
      </c>
      <c r="AB41" s="167">
        <f t="shared" si="19"/>
        <v>0</v>
      </c>
      <c r="AC41" s="96"/>
      <c r="AD41" s="96"/>
      <c r="AE41" s="96"/>
      <c r="AF41" s="96"/>
      <c r="AG41" s="96"/>
      <c r="AH41" s="102">
        <v>3</v>
      </c>
      <c r="AI41" s="180"/>
      <c r="AJ41" s="102"/>
      <c r="AK41" s="102"/>
      <c r="AL41" s="102"/>
      <c r="AM41" s="102">
        <f>$M41*2</f>
        <v>0</v>
      </c>
      <c r="AN41" s="102"/>
      <c r="AO41" s="102">
        <f>$M41*1</f>
        <v>0</v>
      </c>
      <c r="AP41" s="102"/>
      <c r="AQ41" s="102"/>
      <c r="AR41" s="102">
        <f t="shared" si="20"/>
        <v>0</v>
      </c>
      <c r="AS41" s="102">
        <f t="shared" si="21"/>
        <v>0</v>
      </c>
      <c r="AT41" s="102">
        <f t="shared" si="22"/>
        <v>0</v>
      </c>
      <c r="AU41" s="102">
        <f t="shared" si="23"/>
        <v>0</v>
      </c>
      <c r="AV41" s="102">
        <f t="shared" si="24"/>
        <v>0</v>
      </c>
      <c r="AW41" s="102">
        <f t="shared" si="25"/>
        <v>0</v>
      </c>
      <c r="AX41" s="102"/>
      <c r="AY41" s="102">
        <f t="shared" si="14"/>
        <v>0</v>
      </c>
      <c r="AZ41" s="102">
        <f t="shared" si="9"/>
        <v>0</v>
      </c>
      <c r="BA41" s="102">
        <f t="shared" si="10"/>
        <v>0</v>
      </c>
      <c r="BB41" s="102">
        <f t="shared" si="11"/>
        <v>0</v>
      </c>
      <c r="BC41" s="102">
        <f t="shared" si="12"/>
        <v>0</v>
      </c>
      <c r="BD41" s="102">
        <f t="shared" si="13"/>
        <v>0</v>
      </c>
      <c r="BE41" s="112"/>
      <c r="BF41" s="112"/>
      <c r="BG41" s="186">
        <v>21000700</v>
      </c>
      <c r="BH41" s="33"/>
      <c r="BI41" s="33"/>
      <c r="BJ41" s="33"/>
    </row>
    <row r="42" spans="1:62">
      <c r="A42" s="565">
        <v>30033</v>
      </c>
      <c r="B42" s="566" t="s">
        <v>732</v>
      </c>
      <c r="C42" s="100" t="s">
        <v>47</v>
      </c>
      <c r="D42" s="101" t="s">
        <v>110</v>
      </c>
      <c r="E42" s="82">
        <v>3</v>
      </c>
      <c r="F42" s="96"/>
      <c r="G42" s="96"/>
      <c r="H42" s="96"/>
      <c r="I42" s="96"/>
      <c r="J42" s="96"/>
      <c r="K42" s="96">
        <v>3</v>
      </c>
      <c r="L42" s="131">
        <v>177.69</v>
      </c>
      <c r="M42" s="128">
        <f t="shared" si="17"/>
        <v>0</v>
      </c>
      <c r="N42" s="19"/>
      <c r="O42" s="26"/>
      <c r="P42" s="26"/>
      <c r="Q42" s="26"/>
      <c r="R42" s="26"/>
      <c r="S42" s="26"/>
      <c r="T42" s="26"/>
      <c r="U42" s="26"/>
      <c r="V42" s="26"/>
      <c r="W42" s="26"/>
      <c r="X42" s="26"/>
      <c r="Y42" s="26"/>
      <c r="Z42" s="170">
        <v>5.9139999999999997</v>
      </c>
      <c r="AA42" s="166">
        <f t="shared" si="18"/>
        <v>0</v>
      </c>
      <c r="AB42" s="167">
        <f t="shared" si="19"/>
        <v>0</v>
      </c>
      <c r="AC42" s="96"/>
      <c r="AD42" s="96"/>
      <c r="AE42" s="96"/>
      <c r="AF42" s="96"/>
      <c r="AG42" s="96"/>
      <c r="AH42" s="102">
        <v>3</v>
      </c>
      <c r="AI42" s="180"/>
      <c r="AJ42" s="102"/>
      <c r="AK42" s="102"/>
      <c r="AL42" s="102">
        <f>$M42*2</f>
        <v>0</v>
      </c>
      <c r="AM42" s="102">
        <f>$M42*1</f>
        <v>0</v>
      </c>
      <c r="AN42" s="102"/>
      <c r="AO42" s="102"/>
      <c r="AP42" s="102"/>
      <c r="AQ42" s="102"/>
      <c r="AR42" s="102">
        <f t="shared" si="20"/>
        <v>0</v>
      </c>
      <c r="AS42" s="102">
        <f t="shared" si="21"/>
        <v>0</v>
      </c>
      <c r="AT42" s="102">
        <f t="shared" si="22"/>
        <v>0</v>
      </c>
      <c r="AU42" s="102">
        <f t="shared" si="23"/>
        <v>0</v>
      </c>
      <c r="AV42" s="102">
        <f t="shared" si="24"/>
        <v>0</v>
      </c>
      <c r="AW42" s="102">
        <f t="shared" si="25"/>
        <v>0</v>
      </c>
      <c r="AX42" s="102"/>
      <c r="AY42" s="102">
        <f t="shared" si="14"/>
        <v>0</v>
      </c>
      <c r="AZ42" s="102">
        <f t="shared" si="9"/>
        <v>0</v>
      </c>
      <c r="BA42" s="102">
        <f t="shared" si="10"/>
        <v>0</v>
      </c>
      <c r="BB42" s="102">
        <f t="shared" si="11"/>
        <v>0</v>
      </c>
      <c r="BC42" s="102">
        <f t="shared" si="12"/>
        <v>0</v>
      </c>
      <c r="BD42" s="102">
        <f t="shared" si="13"/>
        <v>0</v>
      </c>
      <c r="BE42" s="112"/>
      <c r="BF42" s="112"/>
      <c r="BG42" s="186">
        <v>21000701</v>
      </c>
      <c r="BH42" s="33"/>
      <c r="BI42" s="33"/>
      <c r="BJ42" s="33"/>
    </row>
    <row r="43" spans="1:62">
      <c r="A43" s="565">
        <v>30034</v>
      </c>
      <c r="B43" s="566" t="s">
        <v>733</v>
      </c>
      <c r="C43" s="100" t="s">
        <v>47</v>
      </c>
      <c r="D43" s="101" t="s">
        <v>110</v>
      </c>
      <c r="E43" s="82">
        <v>2</v>
      </c>
      <c r="F43" s="96"/>
      <c r="G43" s="96"/>
      <c r="H43" s="96"/>
      <c r="I43" s="96"/>
      <c r="J43" s="96"/>
      <c r="K43" s="96">
        <v>2</v>
      </c>
      <c r="L43" s="544">
        <v>255.36</v>
      </c>
      <c r="M43" s="128">
        <f t="shared" si="17"/>
        <v>0</v>
      </c>
      <c r="N43" s="19"/>
      <c r="O43" s="26"/>
      <c r="P43" s="26"/>
      <c r="Q43" s="26"/>
      <c r="R43" s="26"/>
      <c r="S43" s="26"/>
      <c r="T43" s="26"/>
      <c r="U43" s="26"/>
      <c r="V43" s="26"/>
      <c r="W43" s="26"/>
      <c r="X43" s="26"/>
      <c r="Y43" s="26"/>
      <c r="Z43" s="170">
        <v>8.7279999999999998</v>
      </c>
      <c r="AA43" s="166">
        <f t="shared" si="18"/>
        <v>0</v>
      </c>
      <c r="AB43" s="167">
        <f t="shared" si="19"/>
        <v>0</v>
      </c>
      <c r="AC43" s="96"/>
      <c r="AD43" s="96"/>
      <c r="AE43" s="96"/>
      <c r="AF43" s="96"/>
      <c r="AG43" s="96"/>
      <c r="AH43" s="102">
        <v>2</v>
      </c>
      <c r="AI43" s="180"/>
      <c r="AJ43" s="102"/>
      <c r="AK43" s="102"/>
      <c r="AL43" s="102"/>
      <c r="AM43" s="102"/>
      <c r="AN43" s="102"/>
      <c r="AO43" s="102">
        <f>$M43*2</f>
        <v>0</v>
      </c>
      <c r="AP43" s="102"/>
      <c r="AQ43" s="102"/>
      <c r="AR43" s="102">
        <f t="shared" si="20"/>
        <v>0</v>
      </c>
      <c r="AS43" s="102">
        <f t="shared" si="21"/>
        <v>0</v>
      </c>
      <c r="AT43" s="102">
        <f t="shared" si="22"/>
        <v>0</v>
      </c>
      <c r="AU43" s="102">
        <f t="shared" si="23"/>
        <v>0</v>
      </c>
      <c r="AV43" s="102">
        <f t="shared" si="24"/>
        <v>0</v>
      </c>
      <c r="AW43" s="102">
        <f t="shared" si="25"/>
        <v>0</v>
      </c>
      <c r="AX43" s="102"/>
      <c r="AY43" s="102">
        <f t="shared" si="14"/>
        <v>0</v>
      </c>
      <c r="AZ43" s="102">
        <f t="shared" si="9"/>
        <v>0</v>
      </c>
      <c r="BA43" s="102">
        <f t="shared" si="10"/>
        <v>0</v>
      </c>
      <c r="BB43" s="102">
        <f t="shared" si="11"/>
        <v>0</v>
      </c>
      <c r="BC43" s="102">
        <f t="shared" si="12"/>
        <v>0</v>
      </c>
      <c r="BD43" s="102">
        <f t="shared" si="13"/>
        <v>0</v>
      </c>
      <c r="BE43" s="112"/>
      <c r="BF43" s="112"/>
      <c r="BG43" s="186">
        <v>21000702</v>
      </c>
      <c r="BH43" s="33"/>
      <c r="BI43" s="33"/>
      <c r="BJ43" s="33"/>
    </row>
    <row r="44" spans="1:62">
      <c r="A44" s="104"/>
      <c r="B44" s="97" t="s">
        <v>656</v>
      </c>
      <c r="C44" s="98"/>
      <c r="D44" s="98"/>
      <c r="E44" s="98"/>
      <c r="F44" s="99"/>
      <c r="G44" s="99"/>
      <c r="H44" s="99"/>
      <c r="I44" s="99"/>
      <c r="J44" s="99"/>
      <c r="K44" s="99"/>
      <c r="L44" s="129"/>
      <c r="M44" s="129"/>
      <c r="N44" s="130"/>
      <c r="O44" s="130"/>
      <c r="P44" s="130"/>
      <c r="Q44" s="130"/>
      <c r="R44" s="130"/>
      <c r="S44" s="130"/>
      <c r="T44" s="130"/>
      <c r="U44" s="130"/>
      <c r="V44" s="130"/>
      <c r="W44" s="130"/>
      <c r="X44" s="130"/>
      <c r="Y44" s="130"/>
      <c r="Z44" s="168"/>
      <c r="AA44" s="166">
        <f t="shared" si="18"/>
        <v>0</v>
      </c>
      <c r="AB44" s="167">
        <f t="shared" si="19"/>
        <v>0</v>
      </c>
      <c r="AC44" s="20"/>
      <c r="AD44" s="20"/>
      <c r="AE44" s="20"/>
      <c r="AF44" s="20"/>
      <c r="AG44" s="20"/>
      <c r="AH44" s="20"/>
      <c r="AI44" s="20"/>
      <c r="AJ44" s="20"/>
      <c r="AK44" s="20"/>
      <c r="AL44" s="20"/>
      <c r="AM44" s="20"/>
      <c r="AN44" s="20"/>
      <c r="AO44" s="20"/>
      <c r="AP44" s="20"/>
      <c r="AQ44" s="20"/>
      <c r="AR44" s="102">
        <f t="shared" si="20"/>
        <v>0</v>
      </c>
      <c r="AS44" s="102">
        <f t="shared" si="21"/>
        <v>0</v>
      </c>
      <c r="AT44" s="102">
        <f t="shared" si="22"/>
        <v>0</v>
      </c>
      <c r="AU44" s="102">
        <f t="shared" si="23"/>
        <v>0</v>
      </c>
      <c r="AV44" s="102">
        <f t="shared" si="24"/>
        <v>0</v>
      </c>
      <c r="AW44" s="102">
        <f t="shared" si="25"/>
        <v>0</v>
      </c>
      <c r="AX44" s="102"/>
      <c r="AY44" s="102">
        <f t="shared" si="14"/>
        <v>0</v>
      </c>
      <c r="AZ44" s="102">
        <f t="shared" si="9"/>
        <v>0</v>
      </c>
      <c r="BA44" s="102">
        <f t="shared" si="10"/>
        <v>0</v>
      </c>
      <c r="BB44" s="102">
        <f t="shared" si="11"/>
        <v>0</v>
      </c>
      <c r="BC44" s="102">
        <f t="shared" si="12"/>
        <v>0</v>
      </c>
      <c r="BD44" s="102">
        <f t="shared" si="13"/>
        <v>0</v>
      </c>
      <c r="BE44" s="112"/>
      <c r="BF44" s="112"/>
      <c r="BH44" s="33"/>
      <c r="BI44" s="33"/>
      <c r="BJ44" s="33"/>
    </row>
    <row r="45" spans="1:62">
      <c r="A45" s="565">
        <v>30035</v>
      </c>
      <c r="B45" s="566" t="s">
        <v>734</v>
      </c>
      <c r="C45" s="100" t="s">
        <v>656</v>
      </c>
      <c r="D45" s="95" t="s">
        <v>110</v>
      </c>
      <c r="E45" s="82">
        <v>5</v>
      </c>
      <c r="F45" s="32"/>
      <c r="G45" s="96"/>
      <c r="H45" s="32">
        <v>5</v>
      </c>
      <c r="I45" s="32"/>
      <c r="J45" s="32"/>
      <c r="K45" s="32"/>
      <c r="L45" s="543">
        <v>53.97</v>
      </c>
      <c r="M45" s="128">
        <f>SUM(N45:Y45)</f>
        <v>0</v>
      </c>
      <c r="N45" s="19"/>
      <c r="O45" s="19"/>
      <c r="P45" s="19"/>
      <c r="Q45" s="19"/>
      <c r="R45" s="19"/>
      <c r="S45" s="19"/>
      <c r="T45" s="19"/>
      <c r="U45" s="19"/>
      <c r="V45" s="19"/>
      <c r="W45" s="19"/>
      <c r="X45" s="19"/>
      <c r="Y45" s="19"/>
      <c r="Z45" s="165">
        <v>1.214</v>
      </c>
      <c r="AA45" s="166">
        <f t="shared" si="18"/>
        <v>0</v>
      </c>
      <c r="AB45" s="167">
        <f t="shared" si="19"/>
        <v>0</v>
      </c>
      <c r="AC45" s="102"/>
      <c r="AD45" s="102"/>
      <c r="AE45" s="82">
        <v>5</v>
      </c>
      <c r="AF45" s="102"/>
      <c r="AG45" s="102"/>
      <c r="AH45" s="102"/>
      <c r="AI45" s="92"/>
      <c r="AJ45" s="102">
        <f>$M45*3</f>
        <v>0</v>
      </c>
      <c r="AK45" s="102">
        <f>$M45*1</f>
        <v>0</v>
      </c>
      <c r="AL45" s="102"/>
      <c r="AM45" s="102"/>
      <c r="AN45" s="102"/>
      <c r="AO45" s="102"/>
      <c r="AP45" s="102">
        <f>$M45*4</f>
        <v>0</v>
      </c>
      <c r="AQ45" s="92"/>
      <c r="AR45" s="102">
        <f t="shared" si="20"/>
        <v>0</v>
      </c>
      <c r="AS45" s="102">
        <f t="shared" si="21"/>
        <v>0</v>
      </c>
      <c r="AT45" s="102">
        <f t="shared" si="22"/>
        <v>0</v>
      </c>
      <c r="AU45" s="102">
        <f t="shared" si="23"/>
        <v>0</v>
      </c>
      <c r="AV45" s="102">
        <f t="shared" si="24"/>
        <v>0</v>
      </c>
      <c r="AW45" s="102">
        <f t="shared" si="25"/>
        <v>0</v>
      </c>
      <c r="AX45" s="102"/>
      <c r="AY45" s="102">
        <f t="shared" si="14"/>
        <v>0</v>
      </c>
      <c r="AZ45" s="102">
        <f t="shared" si="9"/>
        <v>0</v>
      </c>
      <c r="BA45" s="102">
        <f t="shared" si="10"/>
        <v>0</v>
      </c>
      <c r="BB45" s="102">
        <f t="shared" si="11"/>
        <v>0</v>
      </c>
      <c r="BC45" s="102">
        <f t="shared" si="12"/>
        <v>0</v>
      </c>
      <c r="BD45" s="102">
        <f t="shared" si="13"/>
        <v>0</v>
      </c>
      <c r="BE45" s="112"/>
      <c r="BF45" s="112"/>
      <c r="BG45" s="186">
        <v>21000703</v>
      </c>
      <c r="BH45" s="33"/>
      <c r="BI45" s="33"/>
      <c r="BJ45" s="33"/>
    </row>
    <row r="46" spans="1:62">
      <c r="A46" s="565">
        <v>30036</v>
      </c>
      <c r="B46" s="566" t="s">
        <v>735</v>
      </c>
      <c r="C46" s="100" t="s">
        <v>656</v>
      </c>
      <c r="D46" s="95" t="s">
        <v>110</v>
      </c>
      <c r="E46" s="82">
        <v>5</v>
      </c>
      <c r="F46" s="32"/>
      <c r="G46" s="32"/>
      <c r="H46" s="32">
        <v>3</v>
      </c>
      <c r="I46" s="32">
        <v>2</v>
      </c>
      <c r="J46" s="32"/>
      <c r="K46" s="32"/>
      <c r="L46" s="131">
        <v>89.58</v>
      </c>
      <c r="M46" s="128">
        <f>SUM(N46:Y46)</f>
        <v>0</v>
      </c>
      <c r="N46" s="19"/>
      <c r="O46" s="19"/>
      <c r="P46" s="19"/>
      <c r="Q46" s="19"/>
      <c r="R46" s="19"/>
      <c r="S46" s="19"/>
      <c r="T46" s="19"/>
      <c r="U46" s="19"/>
      <c r="V46" s="19"/>
      <c r="W46" s="19"/>
      <c r="X46" s="19"/>
      <c r="Y46" s="19"/>
      <c r="Z46" s="165">
        <v>2.4620000000000002</v>
      </c>
      <c r="AA46" s="166">
        <f t="shared" si="18"/>
        <v>0</v>
      </c>
      <c r="AB46" s="167">
        <f t="shared" si="19"/>
        <v>0</v>
      </c>
      <c r="AC46" s="102"/>
      <c r="AD46" s="102"/>
      <c r="AE46" s="82">
        <v>5</v>
      </c>
      <c r="AF46" s="102"/>
      <c r="AG46" s="102"/>
      <c r="AH46" s="102"/>
      <c r="AI46" s="92"/>
      <c r="AJ46" s="102">
        <f>$M46*2</f>
        <v>0</v>
      </c>
      <c r="AK46" s="102">
        <f>$M46*3</f>
        <v>0</v>
      </c>
      <c r="AL46" s="102"/>
      <c r="AM46" s="102"/>
      <c r="AN46" s="102"/>
      <c r="AO46" s="102"/>
      <c r="AP46" s="102"/>
      <c r="AQ46" s="92"/>
      <c r="AR46" s="102">
        <f t="shared" si="20"/>
        <v>0</v>
      </c>
      <c r="AS46" s="102">
        <f t="shared" si="21"/>
        <v>0</v>
      </c>
      <c r="AT46" s="102">
        <f t="shared" si="22"/>
        <v>0</v>
      </c>
      <c r="AU46" s="102">
        <f t="shared" si="23"/>
        <v>0</v>
      </c>
      <c r="AV46" s="102">
        <f t="shared" si="24"/>
        <v>0</v>
      </c>
      <c r="AW46" s="102">
        <f t="shared" si="25"/>
        <v>0</v>
      </c>
      <c r="AX46" s="102"/>
      <c r="AY46" s="102">
        <f t="shared" si="14"/>
        <v>0</v>
      </c>
      <c r="AZ46" s="102">
        <f t="shared" si="9"/>
        <v>0</v>
      </c>
      <c r="BA46" s="102">
        <f t="shared" si="10"/>
        <v>0</v>
      </c>
      <c r="BB46" s="102">
        <f t="shared" si="11"/>
        <v>0</v>
      </c>
      <c r="BC46" s="102">
        <f t="shared" si="12"/>
        <v>0</v>
      </c>
      <c r="BD46" s="102">
        <f t="shared" si="13"/>
        <v>0</v>
      </c>
      <c r="BE46" s="112"/>
      <c r="BF46" s="112"/>
      <c r="BG46" s="186">
        <v>21000704</v>
      </c>
      <c r="BH46" s="33"/>
      <c r="BI46" s="33"/>
      <c r="BJ46" s="33"/>
    </row>
    <row r="47" spans="1:62">
      <c r="A47" s="565">
        <v>30037</v>
      </c>
      <c r="B47" s="566" t="s">
        <v>736</v>
      </c>
      <c r="C47" s="100" t="s">
        <v>656</v>
      </c>
      <c r="D47" s="95" t="s">
        <v>110</v>
      </c>
      <c r="E47" s="82">
        <v>6</v>
      </c>
      <c r="F47" s="32"/>
      <c r="G47" s="32"/>
      <c r="H47" s="32">
        <v>6</v>
      </c>
      <c r="I47" s="32"/>
      <c r="J47" s="32"/>
      <c r="K47" s="32"/>
      <c r="L47" s="543">
        <v>94.14</v>
      </c>
      <c r="M47" s="128">
        <f>SUM(N47:Y47)</f>
        <v>0</v>
      </c>
      <c r="N47" s="19"/>
      <c r="O47" s="19"/>
      <c r="P47" s="19"/>
      <c r="Q47" s="19"/>
      <c r="R47" s="19"/>
      <c r="S47" s="19"/>
      <c r="T47" s="19"/>
      <c r="U47" s="19"/>
      <c r="V47" s="19"/>
      <c r="W47" s="19"/>
      <c r="X47" s="19"/>
      <c r="Y47" s="19"/>
      <c r="Z47" s="165">
        <v>2.661</v>
      </c>
      <c r="AA47" s="166">
        <f t="shared" si="18"/>
        <v>0</v>
      </c>
      <c r="AB47" s="167">
        <f t="shared" si="19"/>
        <v>0</v>
      </c>
      <c r="AC47" s="102"/>
      <c r="AD47" s="102"/>
      <c r="AE47" s="82">
        <v>6</v>
      </c>
      <c r="AF47" s="102"/>
      <c r="AG47" s="102"/>
      <c r="AH47" s="102"/>
      <c r="AI47" s="92"/>
      <c r="AJ47" s="102"/>
      <c r="AK47" s="102">
        <f>$M47*2</f>
        <v>0</v>
      </c>
      <c r="AL47" s="102">
        <f>$M47*4</f>
        <v>0</v>
      </c>
      <c r="AM47" s="102"/>
      <c r="AN47" s="102"/>
      <c r="AO47" s="102"/>
      <c r="AP47" s="102"/>
      <c r="AQ47" s="92"/>
      <c r="AR47" s="102">
        <f t="shared" si="20"/>
        <v>0</v>
      </c>
      <c r="AS47" s="102">
        <f t="shared" si="21"/>
        <v>0</v>
      </c>
      <c r="AT47" s="102">
        <f t="shared" si="22"/>
        <v>0</v>
      </c>
      <c r="AU47" s="102">
        <f t="shared" si="23"/>
        <v>0</v>
      </c>
      <c r="AV47" s="102">
        <f t="shared" si="24"/>
        <v>0</v>
      </c>
      <c r="AW47" s="102">
        <f t="shared" si="25"/>
        <v>0</v>
      </c>
      <c r="AX47" s="102"/>
      <c r="AY47" s="102">
        <f t="shared" si="14"/>
        <v>0</v>
      </c>
      <c r="AZ47" s="102">
        <f t="shared" si="9"/>
        <v>0</v>
      </c>
      <c r="BA47" s="102">
        <f t="shared" si="10"/>
        <v>0</v>
      </c>
      <c r="BB47" s="102">
        <f t="shared" si="11"/>
        <v>0</v>
      </c>
      <c r="BC47" s="102">
        <f t="shared" si="12"/>
        <v>0</v>
      </c>
      <c r="BD47" s="102">
        <f t="shared" si="13"/>
        <v>0</v>
      </c>
      <c r="BE47" s="112"/>
      <c r="BF47" s="112"/>
      <c r="BG47" s="186">
        <v>21000705</v>
      </c>
      <c r="BH47" s="33"/>
      <c r="BI47" s="33"/>
      <c r="BJ47" s="33"/>
    </row>
    <row r="48" spans="1:62">
      <c r="A48" s="565">
        <v>30038</v>
      </c>
      <c r="B48" s="566" t="s">
        <v>737</v>
      </c>
      <c r="C48" s="94" t="s">
        <v>656</v>
      </c>
      <c r="D48" s="95" t="s">
        <v>110</v>
      </c>
      <c r="E48" s="82">
        <v>4</v>
      </c>
      <c r="F48" s="32"/>
      <c r="G48" s="32"/>
      <c r="H48" s="32">
        <v>4</v>
      </c>
      <c r="I48" s="32"/>
      <c r="J48" s="32"/>
      <c r="K48" s="32"/>
      <c r="L48" s="543">
        <v>62.43</v>
      </c>
      <c r="M48" s="128">
        <f>SUM(N48:Y48)</f>
        <v>0</v>
      </c>
      <c r="N48" s="19"/>
      <c r="O48" s="19"/>
      <c r="P48" s="19"/>
      <c r="Q48" s="19"/>
      <c r="R48" s="19"/>
      <c r="S48" s="19"/>
      <c r="T48" s="19"/>
      <c r="U48" s="19"/>
      <c r="V48" s="19"/>
      <c r="W48" s="19"/>
      <c r="X48" s="19"/>
      <c r="Y48" s="19"/>
      <c r="Z48" s="165">
        <v>1.7709999999999999</v>
      </c>
      <c r="AA48" s="166">
        <f t="shared" si="18"/>
        <v>0</v>
      </c>
      <c r="AB48" s="167">
        <f t="shared" si="19"/>
        <v>0</v>
      </c>
      <c r="AC48" s="102"/>
      <c r="AD48" s="102"/>
      <c r="AE48" s="82">
        <v>4</v>
      </c>
      <c r="AF48" s="102"/>
      <c r="AG48" s="102"/>
      <c r="AH48" s="102"/>
      <c r="AI48" s="92"/>
      <c r="AJ48" s="102">
        <f>$M48*3</f>
        <v>0</v>
      </c>
      <c r="AK48" s="102">
        <f>$M48*3</f>
        <v>0</v>
      </c>
      <c r="AL48" s="102"/>
      <c r="AM48" s="102"/>
      <c r="AN48" s="102"/>
      <c r="AO48" s="102"/>
      <c r="AP48" s="102"/>
      <c r="AQ48" s="92"/>
      <c r="AR48" s="102">
        <f t="shared" si="20"/>
        <v>0</v>
      </c>
      <c r="AS48" s="102">
        <f t="shared" si="21"/>
        <v>0</v>
      </c>
      <c r="AT48" s="102">
        <f t="shared" si="22"/>
        <v>0</v>
      </c>
      <c r="AU48" s="102">
        <f t="shared" si="23"/>
        <v>0</v>
      </c>
      <c r="AV48" s="102">
        <f t="shared" si="24"/>
        <v>0</v>
      </c>
      <c r="AW48" s="102">
        <f t="shared" si="25"/>
        <v>0</v>
      </c>
      <c r="AX48" s="102"/>
      <c r="AY48" s="102">
        <f t="shared" si="14"/>
        <v>0</v>
      </c>
      <c r="AZ48" s="102">
        <f t="shared" si="9"/>
        <v>0</v>
      </c>
      <c r="BA48" s="102">
        <f t="shared" si="10"/>
        <v>0</v>
      </c>
      <c r="BB48" s="102">
        <f t="shared" si="11"/>
        <v>0</v>
      </c>
      <c r="BC48" s="102">
        <f t="shared" si="12"/>
        <v>0</v>
      </c>
      <c r="BD48" s="102">
        <f t="shared" si="13"/>
        <v>0</v>
      </c>
      <c r="BE48" s="112"/>
      <c r="BF48" s="112"/>
      <c r="BG48" s="186">
        <v>21000706</v>
      </c>
      <c r="BH48" s="33"/>
      <c r="BI48" s="33"/>
      <c r="BJ48" s="33"/>
    </row>
    <row r="49" spans="1:62">
      <c r="A49" s="590">
        <v>30039</v>
      </c>
      <c r="B49" s="566" t="s">
        <v>738</v>
      </c>
      <c r="C49" s="94" t="s">
        <v>656</v>
      </c>
      <c r="D49" s="95" t="s">
        <v>110</v>
      </c>
      <c r="E49" s="82">
        <v>6</v>
      </c>
      <c r="F49" s="32"/>
      <c r="G49" s="32"/>
      <c r="H49" s="32"/>
      <c r="I49" s="32">
        <v>1</v>
      </c>
      <c r="J49" s="32">
        <v>3</v>
      </c>
      <c r="K49" s="32">
        <v>2</v>
      </c>
      <c r="L49" s="131">
        <v>204.24</v>
      </c>
      <c r="M49" s="128">
        <f>SUM(N49:Y49)</f>
        <v>0</v>
      </c>
      <c r="N49" s="19"/>
      <c r="O49" s="19"/>
      <c r="P49" s="19"/>
      <c r="Q49" s="19"/>
      <c r="R49" s="19"/>
      <c r="S49" s="19"/>
      <c r="T49" s="19"/>
      <c r="U49" s="19"/>
      <c r="V49" s="19"/>
      <c r="W49" s="19"/>
      <c r="X49" s="19"/>
      <c r="Y49" s="19"/>
      <c r="Z49" s="165">
        <v>6.585</v>
      </c>
      <c r="AA49" s="166">
        <f t="shared" si="18"/>
        <v>0</v>
      </c>
      <c r="AB49" s="167">
        <f t="shared" si="19"/>
        <v>0</v>
      </c>
      <c r="AC49" s="102"/>
      <c r="AD49" s="102"/>
      <c r="AE49" s="82">
        <v>6</v>
      </c>
      <c r="AF49" s="102"/>
      <c r="AG49" s="102"/>
      <c r="AH49" s="102"/>
      <c r="AI49" s="92"/>
      <c r="AJ49" s="102">
        <f>$M49*1</f>
        <v>0</v>
      </c>
      <c r="AK49" s="102">
        <f>$M49*2</f>
        <v>0</v>
      </c>
      <c r="AL49" s="102">
        <f>$M49*2</f>
        <v>0</v>
      </c>
      <c r="AM49" s="102">
        <f>$M49*1</f>
        <v>0</v>
      </c>
      <c r="AN49" s="102"/>
      <c r="AO49" s="102"/>
      <c r="AP49" s="102"/>
      <c r="AQ49" s="92"/>
      <c r="AR49" s="102">
        <f t="shared" si="20"/>
        <v>0</v>
      </c>
      <c r="AS49" s="102">
        <f t="shared" si="21"/>
        <v>0</v>
      </c>
      <c r="AT49" s="102">
        <f t="shared" si="22"/>
        <v>0</v>
      </c>
      <c r="AU49" s="102">
        <f t="shared" si="23"/>
        <v>0</v>
      </c>
      <c r="AV49" s="102">
        <f t="shared" si="24"/>
        <v>0</v>
      </c>
      <c r="AW49" s="102">
        <f t="shared" si="25"/>
        <v>0</v>
      </c>
      <c r="AX49" s="102"/>
      <c r="AY49" s="102">
        <f t="shared" si="14"/>
        <v>0</v>
      </c>
      <c r="AZ49" s="102">
        <f t="shared" si="9"/>
        <v>0</v>
      </c>
      <c r="BA49" s="102">
        <f t="shared" si="10"/>
        <v>0</v>
      </c>
      <c r="BB49" s="102">
        <f t="shared" si="11"/>
        <v>0</v>
      </c>
      <c r="BC49" s="102">
        <f t="shared" si="12"/>
        <v>0</v>
      </c>
      <c r="BD49" s="102">
        <f t="shared" si="13"/>
        <v>0</v>
      </c>
      <c r="BE49" s="112"/>
      <c r="BF49" s="112"/>
      <c r="BG49" s="186">
        <v>21000707</v>
      </c>
      <c r="BH49" s="33"/>
      <c r="BI49" s="33"/>
      <c r="BJ49" s="33"/>
    </row>
    <row r="50" spans="1:62">
      <c r="A50" s="104"/>
      <c r="B50" s="105" t="s">
        <v>739</v>
      </c>
      <c r="C50" s="105"/>
      <c r="D50" s="106"/>
      <c r="E50" s="98"/>
      <c r="F50" s="99"/>
      <c r="G50" s="99"/>
      <c r="H50" s="99"/>
      <c r="I50" s="99"/>
      <c r="J50" s="99"/>
      <c r="K50" s="99"/>
      <c r="L50" s="129"/>
      <c r="M50" s="129"/>
      <c r="N50" s="130"/>
      <c r="O50" s="130"/>
      <c r="P50" s="130"/>
      <c r="Q50" s="130"/>
      <c r="R50" s="130"/>
      <c r="S50" s="130"/>
      <c r="T50" s="130"/>
      <c r="U50" s="130"/>
      <c r="V50" s="130"/>
      <c r="W50" s="130"/>
      <c r="X50" s="130"/>
      <c r="Y50" s="130"/>
      <c r="Z50" s="168"/>
      <c r="AA50" s="166">
        <f t="shared" si="18"/>
        <v>0</v>
      </c>
      <c r="AB50" s="167">
        <f t="shared" si="19"/>
        <v>0</v>
      </c>
      <c r="AC50" s="20"/>
      <c r="AD50" s="20"/>
      <c r="AE50" s="20"/>
      <c r="AF50" s="20"/>
      <c r="AG50" s="20"/>
      <c r="AH50" s="20"/>
      <c r="AI50" s="20"/>
      <c r="AJ50" s="20"/>
      <c r="AK50" s="20"/>
      <c r="AL50" s="20"/>
      <c r="AM50" s="20"/>
      <c r="AN50" s="20"/>
      <c r="AO50" s="20"/>
      <c r="AP50" s="20"/>
      <c r="AQ50" s="20"/>
      <c r="AR50" s="102">
        <f t="shared" si="20"/>
        <v>0</v>
      </c>
      <c r="AS50" s="102">
        <f t="shared" si="21"/>
        <v>0</v>
      </c>
      <c r="AT50" s="102">
        <f t="shared" si="22"/>
        <v>0</v>
      </c>
      <c r="AU50" s="102">
        <f t="shared" si="23"/>
        <v>0</v>
      </c>
      <c r="AV50" s="102">
        <f t="shared" si="24"/>
        <v>0</v>
      </c>
      <c r="AW50" s="102">
        <f t="shared" si="25"/>
        <v>0</v>
      </c>
      <c r="AX50" s="102"/>
      <c r="AY50" s="102">
        <f t="shared" si="14"/>
        <v>0</v>
      </c>
      <c r="AZ50" s="102">
        <f t="shared" si="9"/>
        <v>0</v>
      </c>
      <c r="BA50" s="102">
        <f t="shared" si="10"/>
        <v>0</v>
      </c>
      <c r="BB50" s="102">
        <f t="shared" si="11"/>
        <v>0</v>
      </c>
      <c r="BC50" s="102">
        <f t="shared" si="12"/>
        <v>0</v>
      </c>
      <c r="BD50" s="102">
        <f t="shared" si="13"/>
        <v>0</v>
      </c>
      <c r="BE50" s="112"/>
      <c r="BF50" s="112"/>
      <c r="BG50" s="186"/>
      <c r="BH50" s="33"/>
      <c r="BI50" s="33"/>
      <c r="BJ50" s="33"/>
    </row>
    <row r="51" spans="1:62">
      <c r="A51" s="565">
        <v>30040</v>
      </c>
      <c r="B51" s="566" t="s">
        <v>740</v>
      </c>
      <c r="C51" s="94" t="s">
        <v>45</v>
      </c>
      <c r="D51" s="101" t="s">
        <v>110</v>
      </c>
      <c r="E51" s="82">
        <v>3</v>
      </c>
      <c r="F51" s="96"/>
      <c r="G51" s="96"/>
      <c r="H51" s="96"/>
      <c r="I51" s="96"/>
      <c r="J51" s="96"/>
      <c r="K51" s="96">
        <v>3</v>
      </c>
      <c r="L51" s="544">
        <v>152.07</v>
      </c>
      <c r="M51" s="128">
        <f>SUM(N51:Y51)</f>
        <v>0</v>
      </c>
      <c r="N51" s="19"/>
      <c r="O51" s="26"/>
      <c r="P51" s="26"/>
      <c r="Q51" s="26"/>
      <c r="R51" s="26"/>
      <c r="S51" s="26"/>
      <c r="T51" s="26"/>
      <c r="U51" s="26"/>
      <c r="V51" s="26"/>
      <c r="W51" s="26"/>
      <c r="X51" s="26"/>
      <c r="Y51" s="26"/>
      <c r="Z51" s="165">
        <v>5.0170000000000003</v>
      </c>
      <c r="AA51" s="166">
        <f t="shared" si="18"/>
        <v>0</v>
      </c>
      <c r="AB51" s="167">
        <f t="shared" si="19"/>
        <v>0</v>
      </c>
      <c r="AC51" s="96"/>
      <c r="AD51" s="96"/>
      <c r="AE51" s="96"/>
      <c r="AF51" s="102">
        <v>3</v>
      </c>
      <c r="AG51" s="96"/>
      <c r="AH51" s="96"/>
      <c r="AI51" s="102"/>
      <c r="AJ51" s="102"/>
      <c r="AK51" s="102">
        <f>$M51*1</f>
        <v>0</v>
      </c>
      <c r="AL51" s="102">
        <f>$M51*1</f>
        <v>0</v>
      </c>
      <c r="AM51" s="102">
        <f>$M51*1</f>
        <v>0</v>
      </c>
      <c r="AN51" s="102"/>
      <c r="AO51" s="102"/>
      <c r="AP51" s="102"/>
      <c r="AQ51" s="102"/>
      <c r="AR51" s="102">
        <f t="shared" si="20"/>
        <v>0</v>
      </c>
      <c r="AS51" s="102">
        <f t="shared" si="21"/>
        <v>0</v>
      </c>
      <c r="AT51" s="102">
        <f t="shared" si="22"/>
        <v>0</v>
      </c>
      <c r="AU51" s="102">
        <f t="shared" si="23"/>
        <v>0</v>
      </c>
      <c r="AV51" s="102">
        <f t="shared" si="24"/>
        <v>0</v>
      </c>
      <c r="AW51" s="102">
        <f t="shared" si="25"/>
        <v>0</v>
      </c>
      <c r="AX51" s="102"/>
      <c r="AY51" s="102">
        <f t="shared" si="14"/>
        <v>0</v>
      </c>
      <c r="AZ51" s="102">
        <f t="shared" si="9"/>
        <v>0</v>
      </c>
      <c r="BA51" s="102">
        <f t="shared" si="10"/>
        <v>0</v>
      </c>
      <c r="BB51" s="102">
        <f t="shared" si="11"/>
        <v>0</v>
      </c>
      <c r="BC51" s="102">
        <f t="shared" si="12"/>
        <v>0</v>
      </c>
      <c r="BD51" s="102">
        <f t="shared" si="13"/>
        <v>0</v>
      </c>
      <c r="BE51" s="112"/>
      <c r="BF51" s="112"/>
      <c r="BG51" s="186">
        <v>21000708</v>
      </c>
      <c r="BH51" s="33"/>
      <c r="BI51" s="33"/>
      <c r="BJ51" s="33"/>
    </row>
    <row r="52" spans="1:62">
      <c r="A52" s="565">
        <v>30041</v>
      </c>
      <c r="B52" s="566" t="s">
        <v>741</v>
      </c>
      <c r="C52" s="94" t="s">
        <v>45</v>
      </c>
      <c r="D52" s="101" t="s">
        <v>110</v>
      </c>
      <c r="E52" s="82">
        <v>3</v>
      </c>
      <c r="F52" s="96"/>
      <c r="G52" s="96"/>
      <c r="H52" s="96"/>
      <c r="I52" s="96">
        <v>1</v>
      </c>
      <c r="J52" s="96">
        <v>1</v>
      </c>
      <c r="K52" s="96">
        <v>1</v>
      </c>
      <c r="L52" s="544">
        <v>92.01</v>
      </c>
      <c r="M52" s="128">
        <f>SUM(N52:Y52)</f>
        <v>0</v>
      </c>
      <c r="N52" s="19"/>
      <c r="O52" s="26"/>
      <c r="P52" s="26"/>
      <c r="Q52" s="26"/>
      <c r="R52" s="26"/>
      <c r="S52" s="26"/>
      <c r="T52" s="26"/>
      <c r="U52" s="26"/>
      <c r="V52" s="26"/>
      <c r="W52" s="26"/>
      <c r="X52" s="26"/>
      <c r="Y52" s="26"/>
      <c r="Z52" s="165">
        <v>2.9119999999999999</v>
      </c>
      <c r="AA52" s="166">
        <f t="shared" si="18"/>
        <v>0</v>
      </c>
      <c r="AB52" s="167">
        <f t="shared" si="19"/>
        <v>0</v>
      </c>
      <c r="AC52" s="96"/>
      <c r="AD52" s="96"/>
      <c r="AE52" s="96"/>
      <c r="AF52" s="102">
        <v>3</v>
      </c>
      <c r="AG52" s="96"/>
      <c r="AH52" s="96"/>
      <c r="AI52" s="102"/>
      <c r="AJ52" s="102">
        <f>$M52*1</f>
        <v>0</v>
      </c>
      <c r="AK52" s="102">
        <f>$M52*1</f>
        <v>0</v>
      </c>
      <c r="AL52" s="102"/>
      <c r="AM52" s="102">
        <f>$M52*1</f>
        <v>0</v>
      </c>
      <c r="AN52" s="102"/>
      <c r="AO52" s="102"/>
      <c r="AP52" s="102"/>
      <c r="AQ52" s="102"/>
      <c r="AR52" s="102">
        <f t="shared" si="20"/>
        <v>0</v>
      </c>
      <c r="AS52" s="102">
        <f t="shared" si="21"/>
        <v>0</v>
      </c>
      <c r="AT52" s="102">
        <f t="shared" si="22"/>
        <v>0</v>
      </c>
      <c r="AU52" s="102">
        <f t="shared" si="23"/>
        <v>0</v>
      </c>
      <c r="AV52" s="102">
        <f t="shared" si="24"/>
        <v>0</v>
      </c>
      <c r="AW52" s="102">
        <f t="shared" si="25"/>
        <v>0</v>
      </c>
      <c r="AX52" s="102"/>
      <c r="AY52" s="102">
        <f t="shared" si="14"/>
        <v>0</v>
      </c>
      <c r="AZ52" s="102">
        <f t="shared" si="9"/>
        <v>0</v>
      </c>
      <c r="BA52" s="102">
        <f t="shared" si="10"/>
        <v>0</v>
      </c>
      <c r="BB52" s="102">
        <f t="shared" si="11"/>
        <v>0</v>
      </c>
      <c r="BC52" s="102">
        <f t="shared" si="12"/>
        <v>0</v>
      </c>
      <c r="BD52" s="102">
        <f t="shared" si="13"/>
        <v>0</v>
      </c>
      <c r="BE52" s="112"/>
      <c r="BF52" s="112"/>
      <c r="BG52" s="188">
        <v>21000709</v>
      </c>
      <c r="BH52" s="33"/>
      <c r="BI52" s="33"/>
      <c r="BJ52" s="33"/>
    </row>
    <row r="53" spans="1:62" ht="16.8">
      <c r="A53" s="104"/>
      <c r="B53" s="107"/>
      <c r="C53" s="105"/>
      <c r="D53" s="98"/>
      <c r="E53" s="98"/>
      <c r="F53" s="99"/>
      <c r="G53" s="99"/>
      <c r="H53" s="99"/>
      <c r="I53" s="99"/>
      <c r="J53" s="99"/>
      <c r="K53" s="99"/>
      <c r="L53" s="137"/>
      <c r="M53" s="129"/>
      <c r="N53" s="130"/>
      <c r="O53" s="130"/>
      <c r="P53" s="130"/>
      <c r="Q53" s="130"/>
      <c r="R53" s="130"/>
      <c r="S53" s="130"/>
      <c r="T53" s="130"/>
      <c r="U53" s="130"/>
      <c r="V53" s="130"/>
      <c r="W53" s="130"/>
      <c r="X53" s="130"/>
      <c r="Y53" s="130"/>
      <c r="Z53" s="168"/>
      <c r="AA53" s="166">
        <f t="shared" si="18"/>
        <v>0</v>
      </c>
      <c r="AB53" s="167">
        <f t="shared" si="19"/>
        <v>0</v>
      </c>
      <c r="AC53" s="20"/>
      <c r="AD53" s="20"/>
      <c r="AE53" s="20"/>
      <c r="AF53" s="20"/>
      <c r="AG53" s="20"/>
      <c r="AH53" s="20"/>
      <c r="AI53" s="182"/>
      <c r="AJ53" s="182"/>
      <c r="AK53" s="182"/>
      <c r="AL53" s="182"/>
      <c r="AM53" s="182"/>
      <c r="AN53" s="182"/>
      <c r="AO53" s="182"/>
      <c r="AP53" s="182"/>
      <c r="AQ53" s="182"/>
      <c r="AR53" s="102">
        <f t="shared" si="20"/>
        <v>0</v>
      </c>
      <c r="AS53" s="102">
        <f t="shared" si="21"/>
        <v>0</v>
      </c>
      <c r="AT53" s="102">
        <f t="shared" si="22"/>
        <v>0</v>
      </c>
      <c r="AU53" s="102">
        <f t="shared" si="23"/>
        <v>0</v>
      </c>
      <c r="AV53" s="102">
        <f t="shared" si="24"/>
        <v>0</v>
      </c>
      <c r="AW53" s="102">
        <f t="shared" si="25"/>
        <v>0</v>
      </c>
      <c r="AX53" s="102"/>
      <c r="AY53" s="102">
        <f t="shared" si="14"/>
        <v>0</v>
      </c>
      <c r="AZ53" s="102">
        <f t="shared" si="9"/>
        <v>0</v>
      </c>
      <c r="BA53" s="102">
        <f t="shared" si="10"/>
        <v>0</v>
      </c>
      <c r="BB53" s="102">
        <f t="shared" si="11"/>
        <v>0</v>
      </c>
      <c r="BC53" s="102">
        <f t="shared" si="12"/>
        <v>0</v>
      </c>
      <c r="BD53" s="102">
        <f t="shared" si="13"/>
        <v>0</v>
      </c>
      <c r="BE53" s="112"/>
      <c r="BF53" s="112"/>
      <c r="BH53" s="33"/>
      <c r="BI53" s="33"/>
      <c r="BJ53" s="33"/>
    </row>
    <row r="54" spans="1:62">
      <c r="A54" s="108" t="s">
        <v>679</v>
      </c>
      <c r="B54" s="108"/>
      <c r="C54" s="108"/>
      <c r="D54" s="109"/>
      <c r="F54" s="108"/>
      <c r="G54" s="108"/>
      <c r="H54" s="108"/>
      <c r="I54" s="108"/>
      <c r="J54" s="108"/>
      <c r="K54" s="108"/>
      <c r="L54" s="138" t="s">
        <v>633</v>
      </c>
      <c r="M54" s="139">
        <f>SUM(M5:M53)</f>
        <v>0</v>
      </c>
      <c r="N54" s="112"/>
      <c r="O54" s="112"/>
      <c r="P54" s="112"/>
      <c r="Q54" s="112"/>
      <c r="R54" s="112"/>
      <c r="S54" s="112"/>
      <c r="T54" s="112"/>
      <c r="U54" s="112"/>
      <c r="V54" s="112"/>
      <c r="W54" s="112"/>
      <c r="X54" s="112"/>
      <c r="Y54" s="112"/>
      <c r="Z54" s="112"/>
      <c r="AA54" s="172"/>
      <c r="AC54" s="173"/>
      <c r="AD54" s="173"/>
      <c r="AE54" s="173"/>
      <c r="AF54" s="173"/>
      <c r="AG54" s="173"/>
      <c r="AH54" s="173"/>
      <c r="AI54" s="172"/>
      <c r="AJ54" s="3">
        <v>40</v>
      </c>
      <c r="AK54" s="3">
        <v>50</v>
      </c>
      <c r="AL54" s="3">
        <v>70</v>
      </c>
      <c r="AM54" s="3">
        <v>90</v>
      </c>
      <c r="AN54" s="3">
        <v>100</v>
      </c>
      <c r="AO54" s="3">
        <v>120</v>
      </c>
      <c r="AP54" s="3" t="s">
        <v>70</v>
      </c>
      <c r="AQ54" s="3" t="s">
        <v>71</v>
      </c>
      <c r="AR54" s="184">
        <f>SUM(AR5:AR53)</f>
        <v>0</v>
      </c>
      <c r="AS54" s="184">
        <f t="shared" ref="AS54:AW54" si="26">SUM(AS5:AS53)</f>
        <v>0</v>
      </c>
      <c r="AT54" s="184">
        <f t="shared" si="26"/>
        <v>0</v>
      </c>
      <c r="AU54" s="184">
        <f t="shared" si="26"/>
        <v>0</v>
      </c>
      <c r="AV54" s="184">
        <f t="shared" si="26"/>
        <v>0</v>
      </c>
      <c r="AW54" s="184">
        <f t="shared" si="26"/>
        <v>0</v>
      </c>
      <c r="AX54" s="184"/>
      <c r="AY54" s="184">
        <f>SUM(AY5:AY53)</f>
        <v>0</v>
      </c>
      <c r="AZ54" s="184">
        <f t="shared" ref="AZ54:BD54" si="27">SUM(AZ5:AZ53)</f>
        <v>0</v>
      </c>
      <c r="BA54" s="184">
        <f t="shared" si="27"/>
        <v>0</v>
      </c>
      <c r="BB54" s="184">
        <f t="shared" si="27"/>
        <v>0</v>
      </c>
      <c r="BC54" s="184">
        <f t="shared" si="27"/>
        <v>0</v>
      </c>
      <c r="BD54" s="184">
        <f t="shared" si="27"/>
        <v>0</v>
      </c>
      <c r="BE54" s="184"/>
      <c r="BF54" s="112"/>
      <c r="BH54" s="33"/>
      <c r="BI54" s="33"/>
      <c r="BJ54" s="33"/>
    </row>
    <row r="55" spans="1:62" ht="15.6">
      <c r="A55" s="640"/>
      <c r="B55" s="640"/>
      <c r="C55" s="110"/>
      <c r="D55" s="111"/>
      <c r="F55" s="112"/>
      <c r="G55" s="112"/>
      <c r="H55" s="112"/>
      <c r="I55" s="112"/>
      <c r="J55" s="112"/>
      <c r="K55" s="112"/>
      <c r="L55" s="138" t="s">
        <v>406</v>
      </c>
      <c r="M55" s="140">
        <f>AB56</f>
        <v>0</v>
      </c>
      <c r="N55" s="113"/>
      <c r="O55" s="113"/>
      <c r="P55" s="112"/>
      <c r="Q55" s="112"/>
      <c r="R55" s="112"/>
      <c r="S55" s="112"/>
      <c r="T55" s="112"/>
      <c r="U55" s="112"/>
      <c r="V55" s="112"/>
      <c r="W55" s="112"/>
      <c r="X55" s="112"/>
      <c r="Y55" s="112"/>
      <c r="Z55" s="174" t="s">
        <v>408</v>
      </c>
      <c r="AA55" s="175">
        <f>SUM(AR54:AW54)</f>
        <v>0</v>
      </c>
      <c r="AB55" s="176"/>
      <c r="AC55" s="173"/>
      <c r="AD55" s="112"/>
      <c r="AE55" s="112"/>
      <c r="AF55" s="112"/>
      <c r="AG55" s="112"/>
      <c r="AH55" s="112"/>
      <c r="AI55" s="172"/>
      <c r="AJ55" s="112">
        <f>SUM(AJ5:AJ53)</f>
        <v>0</v>
      </c>
      <c r="AK55" s="112">
        <f t="shared" ref="AK55:AQ55" si="28">SUM(AK5:AK53)</f>
        <v>0</v>
      </c>
      <c r="AL55" s="112">
        <f t="shared" si="28"/>
        <v>0</v>
      </c>
      <c r="AM55" s="112">
        <f t="shared" si="28"/>
        <v>0</v>
      </c>
      <c r="AN55" s="112">
        <f t="shared" si="28"/>
        <v>0</v>
      </c>
      <c r="AO55" s="112">
        <f t="shared" si="28"/>
        <v>0</v>
      </c>
      <c r="AP55" s="112">
        <f t="shared" si="28"/>
        <v>0</v>
      </c>
      <c r="AQ55" s="112">
        <f t="shared" si="28"/>
        <v>0</v>
      </c>
      <c r="AR55" s="172"/>
      <c r="AS55" s="172"/>
      <c r="AT55" s="172"/>
      <c r="AU55" s="172"/>
      <c r="AV55" s="172"/>
      <c r="AW55" s="172"/>
      <c r="AX55" s="172"/>
      <c r="AY55" s="33"/>
      <c r="AZ55" s="33"/>
      <c r="BA55" s="33"/>
      <c r="BB55" s="33"/>
      <c r="BC55" s="33"/>
      <c r="BD55" s="33"/>
      <c r="BE55" s="33"/>
      <c r="BF55" s="33"/>
      <c r="BH55" s="33"/>
      <c r="BI55" s="33"/>
      <c r="BJ55" s="33"/>
    </row>
    <row r="56" spans="1:62" ht="15.6">
      <c r="A56" s="641" t="s">
        <v>409</v>
      </c>
      <c r="B56" s="641"/>
      <c r="D56" s="111"/>
      <c r="F56" s="112"/>
      <c r="G56" s="112"/>
      <c r="H56" s="112"/>
      <c r="I56" s="112"/>
      <c r="J56" s="112"/>
      <c r="K56" s="112"/>
      <c r="L56" s="141"/>
      <c r="M56" s="141"/>
      <c r="N56" s="141"/>
      <c r="O56" s="141"/>
      <c r="P56" s="141"/>
      <c r="Q56" s="141"/>
      <c r="R56" s="141"/>
      <c r="S56" s="141"/>
      <c r="T56" s="141"/>
      <c r="U56" s="141"/>
      <c r="V56" s="141"/>
      <c r="W56" s="112"/>
      <c r="X56" s="112"/>
      <c r="Y56" s="112"/>
      <c r="Z56" s="177" t="s">
        <v>634</v>
      </c>
      <c r="AA56" s="178">
        <f>SUM(AA5:AA52)</f>
        <v>0</v>
      </c>
      <c r="AB56" s="131">
        <f>SUM(AB5:AB53)</f>
        <v>0</v>
      </c>
      <c r="AC56" s="172"/>
      <c r="AD56" s="112"/>
      <c r="AE56" s="112"/>
      <c r="AF56" s="112"/>
      <c r="AG56" s="112"/>
      <c r="AH56" s="112"/>
      <c r="AI56" s="172"/>
      <c r="AJ56" s="626" t="s">
        <v>635</v>
      </c>
      <c r="AK56" s="626"/>
      <c r="AL56" s="626"/>
      <c r="AM56" s="626"/>
      <c r="AN56" s="626"/>
      <c r="AO56" s="626"/>
      <c r="AP56" s="626"/>
      <c r="AQ56" s="626"/>
      <c r="AS56" s="112"/>
      <c r="AT56" s="112"/>
      <c r="AU56" s="112"/>
      <c r="AV56" s="112"/>
      <c r="AW56" s="112"/>
      <c r="AX56" s="112"/>
      <c r="AY56" s="33"/>
      <c r="AZ56" s="33"/>
      <c r="BA56" s="33"/>
      <c r="BB56" s="33"/>
      <c r="BC56" s="33"/>
      <c r="BD56" s="33"/>
      <c r="BE56" s="33"/>
      <c r="BF56" s="33"/>
      <c r="BH56" s="33"/>
      <c r="BI56" s="33"/>
      <c r="BJ56" s="33"/>
    </row>
    <row r="57" spans="1:62">
      <c r="L57" s="142"/>
      <c r="M57" s="142"/>
      <c r="N57" s="142"/>
      <c r="O57" s="142"/>
      <c r="P57" s="142"/>
      <c r="Q57" s="142"/>
      <c r="R57" s="142"/>
      <c r="S57" s="142"/>
      <c r="T57" s="142"/>
      <c r="U57" s="142"/>
      <c r="V57" s="142"/>
      <c r="W57" s="33"/>
      <c r="X57" s="33"/>
      <c r="Y57" s="33"/>
      <c r="Z57" s="33"/>
      <c r="AC57" s="33"/>
      <c r="AD57" s="33"/>
      <c r="AE57" s="33"/>
      <c r="AF57" s="33"/>
      <c r="AG57" s="33"/>
      <c r="AH57" s="33"/>
      <c r="AI57" s="33"/>
      <c r="AJ57" s="33"/>
      <c r="AK57" s="33"/>
      <c r="AL57" s="33"/>
      <c r="AM57" s="33"/>
      <c r="AN57" s="33"/>
      <c r="AO57" s="33"/>
      <c r="AP57" s="33"/>
      <c r="AQ57" s="33"/>
      <c r="AR57" s="112"/>
      <c r="AS57" s="112"/>
      <c r="AT57" s="112"/>
      <c r="AU57" s="112"/>
      <c r="AV57" s="112"/>
      <c r="AW57" s="112"/>
      <c r="AX57" s="112"/>
      <c r="AY57" s="33"/>
      <c r="AZ57" s="33"/>
      <c r="BA57" s="33"/>
      <c r="BB57" s="33"/>
      <c r="BC57" s="33"/>
      <c r="BD57" s="33"/>
      <c r="BE57" s="33"/>
      <c r="BF57" s="33"/>
      <c r="BH57" s="33"/>
      <c r="BI57" s="33"/>
      <c r="BJ57" s="33"/>
    </row>
    <row r="58" spans="1:62" ht="15.6">
      <c r="A58" s="33"/>
      <c r="C58" s="114"/>
      <c r="D58" s="115"/>
      <c r="E58" s="33"/>
      <c r="F58" s="33"/>
      <c r="G58" s="33"/>
      <c r="H58" s="33"/>
      <c r="I58" s="33"/>
      <c r="J58" s="33"/>
      <c r="K58" s="33"/>
      <c r="L58" s="33"/>
      <c r="M58" s="33"/>
      <c r="N58" s="33"/>
      <c r="O58" s="33"/>
      <c r="P58" s="33"/>
      <c r="Q58" s="33"/>
      <c r="R58" s="33"/>
      <c r="S58" s="33"/>
      <c r="T58" s="33"/>
      <c r="U58" s="33"/>
      <c r="V58" s="33"/>
      <c r="W58" s="33"/>
      <c r="X58" s="33"/>
      <c r="Y58" s="33"/>
      <c r="Z58" s="33"/>
      <c r="AA58" s="33"/>
      <c r="AB58" s="38"/>
      <c r="AC58" s="33"/>
      <c r="AD58" s="33"/>
      <c r="AE58" s="33"/>
      <c r="AF58" s="33"/>
      <c r="AG58" s="33"/>
      <c r="AH58" s="33"/>
      <c r="AI58" s="33"/>
      <c r="AJ58" s="33"/>
      <c r="AK58" s="33"/>
      <c r="AL58" s="33"/>
      <c r="AM58" s="33"/>
      <c r="AN58" s="33"/>
      <c r="AO58" s="33"/>
      <c r="AP58" s="33"/>
      <c r="AQ58" s="33"/>
      <c r="AR58" s="112"/>
      <c r="AS58" s="112"/>
      <c r="AT58" s="112"/>
      <c r="AU58" s="112"/>
      <c r="AV58" s="112"/>
      <c r="AW58" s="112"/>
      <c r="AX58" s="112"/>
      <c r="AY58" s="33"/>
      <c r="AZ58" s="33"/>
      <c r="BA58" s="33"/>
      <c r="BB58" s="33"/>
      <c r="BC58" s="33"/>
      <c r="BD58" s="33"/>
      <c r="BE58" s="33"/>
      <c r="BF58" s="33"/>
      <c r="BH58" s="33"/>
      <c r="BI58" s="33"/>
      <c r="BJ58" s="33"/>
    </row>
    <row r="59" spans="1:62" ht="15.6">
      <c r="A59" s="33"/>
      <c r="C59" s="114"/>
      <c r="D59" s="115"/>
      <c r="E59" s="33"/>
      <c r="F59" s="33"/>
      <c r="G59" s="33"/>
      <c r="H59" s="33"/>
      <c r="I59" s="33"/>
      <c r="J59" s="33"/>
      <c r="K59" s="33"/>
      <c r="L59" s="33"/>
      <c r="M59" s="33"/>
      <c r="N59" s="33"/>
      <c r="O59" s="33"/>
      <c r="P59" s="33"/>
      <c r="Q59" s="33"/>
      <c r="R59" s="33"/>
      <c r="S59" s="33"/>
      <c r="T59" s="33"/>
      <c r="U59" s="33"/>
      <c r="V59" s="33"/>
      <c r="W59" s="33"/>
      <c r="X59" s="33"/>
      <c r="Y59" s="33"/>
      <c r="Z59" s="33"/>
      <c r="AA59" s="33"/>
      <c r="AB59" s="38"/>
      <c r="AC59" s="33"/>
      <c r="AD59" s="33"/>
      <c r="AE59" s="33"/>
      <c r="AF59" s="33"/>
      <c r="AG59" s="33"/>
      <c r="AH59" s="33"/>
      <c r="AI59" s="33"/>
      <c r="AJ59" s="33"/>
      <c r="AK59" s="33"/>
      <c r="AL59" s="33"/>
      <c r="AM59" s="33"/>
      <c r="AN59" s="33"/>
      <c r="AO59" s="33"/>
      <c r="AP59" s="33"/>
      <c r="AQ59" s="33"/>
      <c r="AR59" s="112"/>
      <c r="AS59" s="112"/>
      <c r="AT59" s="112"/>
      <c r="AU59" s="112"/>
      <c r="AV59" s="112"/>
      <c r="AW59" s="112"/>
      <c r="AX59" s="112"/>
      <c r="AY59" s="33"/>
      <c r="AZ59" s="33"/>
      <c r="BA59" s="33"/>
      <c r="BB59" s="33"/>
      <c r="BC59" s="33"/>
      <c r="BD59" s="33"/>
      <c r="BE59" s="33"/>
      <c r="BF59" s="33"/>
      <c r="BH59" s="33"/>
      <c r="BI59" s="33"/>
      <c r="BJ59" s="33"/>
    </row>
    <row r="60" spans="1:62" ht="15.6">
      <c r="A60" s="33"/>
      <c r="C60" s="114"/>
      <c r="D60" s="115"/>
      <c r="E60" s="33"/>
      <c r="F60" s="33"/>
      <c r="G60" s="33"/>
      <c r="H60" s="33"/>
      <c r="I60" s="33"/>
      <c r="J60" s="33"/>
      <c r="K60" s="33"/>
      <c r="L60" s="33"/>
      <c r="M60" s="33"/>
      <c r="N60" s="33"/>
      <c r="O60" s="33"/>
      <c r="P60" s="33"/>
      <c r="Q60" s="33"/>
      <c r="R60" s="33"/>
      <c r="S60" s="33"/>
      <c r="T60" s="33"/>
      <c r="U60" s="33"/>
      <c r="V60" s="33"/>
      <c r="W60" s="33"/>
      <c r="X60" s="33"/>
      <c r="Y60" s="33"/>
      <c r="Z60" s="33"/>
      <c r="AA60" s="33"/>
      <c r="AB60" s="38"/>
      <c r="AC60" s="33"/>
      <c r="AD60" s="33"/>
      <c r="AE60" s="33"/>
      <c r="AF60" s="33"/>
      <c r="AG60" s="33"/>
      <c r="AH60" s="33"/>
      <c r="AI60" s="33"/>
      <c r="AJ60" s="33"/>
      <c r="AK60" s="33"/>
      <c r="AL60" s="33"/>
      <c r="AM60" s="33"/>
      <c r="AN60" s="33"/>
      <c r="AO60" s="33"/>
      <c r="AP60" s="33"/>
      <c r="AQ60" s="33"/>
      <c r="AR60" s="112"/>
      <c r="AS60" s="112"/>
      <c r="AT60" s="112"/>
      <c r="AU60" s="112"/>
      <c r="AV60" s="112"/>
      <c r="AW60" s="112"/>
      <c r="AX60" s="112"/>
      <c r="AY60" s="33"/>
      <c r="AZ60" s="33"/>
      <c r="BA60" s="33"/>
      <c r="BB60" s="33"/>
      <c r="BC60" s="33"/>
      <c r="BD60" s="33"/>
      <c r="BE60" s="33"/>
      <c r="BF60" s="33"/>
      <c r="BH60" s="33"/>
      <c r="BI60" s="33"/>
      <c r="BJ60" s="33"/>
    </row>
    <row r="61" spans="1:62" ht="15.6">
      <c r="A61" s="33"/>
      <c r="C61" s="114"/>
      <c r="D61" s="115"/>
      <c r="E61" s="33"/>
      <c r="F61" s="33"/>
      <c r="G61" s="33"/>
      <c r="H61" s="33"/>
      <c r="I61" s="33"/>
      <c r="J61" s="33"/>
      <c r="K61" s="33"/>
      <c r="L61" s="33"/>
      <c r="M61" s="33"/>
      <c r="N61" s="33"/>
      <c r="O61" s="33"/>
      <c r="P61" s="33"/>
      <c r="Q61" s="33"/>
      <c r="R61" s="33"/>
      <c r="S61" s="33"/>
      <c r="T61" s="33"/>
      <c r="U61" s="33"/>
      <c r="V61" s="33"/>
      <c r="W61" s="33"/>
      <c r="X61" s="33"/>
      <c r="Y61" s="33"/>
      <c r="Z61" s="33"/>
      <c r="AA61" s="33"/>
      <c r="AB61" s="38"/>
      <c r="AC61" s="33"/>
      <c r="AD61" s="33"/>
      <c r="AE61" s="33"/>
      <c r="AF61" s="33"/>
      <c r="AG61" s="33"/>
      <c r="AH61" s="33"/>
      <c r="AI61" s="33"/>
      <c r="AJ61" s="33"/>
      <c r="AK61" s="33"/>
      <c r="AL61" s="33"/>
      <c r="AM61" s="33"/>
      <c r="AN61" s="33"/>
      <c r="AO61" s="33"/>
      <c r="AP61" s="33"/>
      <c r="AQ61" s="33"/>
      <c r="AR61" s="112"/>
      <c r="AS61" s="112"/>
      <c r="AT61" s="112"/>
      <c r="AU61" s="112"/>
      <c r="AV61" s="112"/>
      <c r="AW61" s="112"/>
      <c r="AX61" s="112"/>
      <c r="AY61" s="33"/>
      <c r="AZ61" s="33"/>
      <c r="BA61" s="33"/>
      <c r="BB61" s="33"/>
      <c r="BC61" s="33"/>
      <c r="BD61" s="33"/>
      <c r="BE61" s="33"/>
      <c r="BF61" s="33"/>
      <c r="BH61" s="33"/>
      <c r="BI61" s="33"/>
      <c r="BJ61" s="33"/>
    </row>
    <row r="62" spans="1:62" ht="15.6">
      <c r="A62" s="33"/>
      <c r="C62" s="114"/>
      <c r="D62" s="115"/>
      <c r="E62" s="33"/>
      <c r="F62" s="33"/>
      <c r="G62" s="33"/>
      <c r="H62" s="33"/>
      <c r="I62" s="33"/>
      <c r="J62" s="33"/>
      <c r="K62" s="33"/>
      <c r="L62" s="33"/>
      <c r="M62" s="33"/>
      <c r="N62" s="33"/>
      <c r="O62" s="33"/>
      <c r="P62" s="33"/>
      <c r="Q62" s="33"/>
      <c r="R62" s="33"/>
      <c r="S62" s="33"/>
      <c r="T62" s="33"/>
      <c r="U62" s="33"/>
      <c r="V62" s="33"/>
      <c r="W62" s="33"/>
      <c r="X62" s="33"/>
      <c r="Y62" s="33"/>
      <c r="Z62" s="33"/>
      <c r="AA62" s="33"/>
      <c r="AB62" s="38"/>
      <c r="AC62" s="33"/>
      <c r="AD62" s="33"/>
      <c r="AE62" s="33"/>
      <c r="AF62" s="33"/>
      <c r="AG62" s="33"/>
      <c r="AH62" s="33"/>
      <c r="AI62" s="33"/>
      <c r="AJ62" s="33"/>
      <c r="AK62" s="33"/>
      <c r="AL62" s="33"/>
      <c r="AM62" s="33"/>
      <c r="AN62" s="33"/>
      <c r="AO62" s="33"/>
      <c r="AP62" s="33"/>
      <c r="AQ62" s="33"/>
      <c r="AR62" s="112"/>
      <c r="AS62" s="112"/>
      <c r="AT62" s="112"/>
      <c r="AU62" s="112"/>
      <c r="AV62" s="112"/>
      <c r="AW62" s="112"/>
      <c r="AX62" s="112"/>
      <c r="AY62" s="33"/>
      <c r="AZ62" s="33"/>
      <c r="BA62" s="33"/>
      <c r="BB62" s="33"/>
      <c r="BC62" s="33"/>
      <c r="BD62" s="33"/>
      <c r="BE62" s="33"/>
      <c r="BF62" s="33"/>
      <c r="BH62" s="33"/>
      <c r="BI62" s="33"/>
      <c r="BJ62" s="33"/>
    </row>
    <row r="63" spans="1:62" ht="15.6">
      <c r="A63" s="33"/>
      <c r="C63" s="114"/>
      <c r="D63" s="115"/>
      <c r="E63" s="33"/>
      <c r="F63" s="33"/>
      <c r="G63" s="33"/>
      <c r="H63" s="33"/>
      <c r="I63" s="33"/>
      <c r="J63" s="33"/>
      <c r="K63" s="33"/>
      <c r="L63" s="33"/>
      <c r="M63" s="33"/>
      <c r="N63" s="33"/>
      <c r="O63" s="33"/>
      <c r="P63" s="33"/>
      <c r="Q63" s="33"/>
      <c r="R63" s="33"/>
      <c r="S63" s="33"/>
      <c r="T63" s="33"/>
      <c r="U63" s="33"/>
      <c r="V63" s="33"/>
      <c r="W63" s="33"/>
      <c r="X63" s="33"/>
      <c r="Y63" s="33"/>
      <c r="Z63" s="33"/>
      <c r="AA63" s="33"/>
      <c r="AB63" s="38"/>
      <c r="AC63" s="33"/>
      <c r="AD63" s="33"/>
      <c r="AE63" s="33"/>
      <c r="AF63" s="33"/>
      <c r="AG63" s="33"/>
      <c r="AH63" s="33"/>
      <c r="AI63" s="33"/>
      <c r="AJ63" s="33"/>
      <c r="AK63" s="33"/>
      <c r="AL63" s="33"/>
      <c r="AM63" s="33"/>
      <c r="AN63" s="33"/>
      <c r="AO63" s="33"/>
      <c r="AP63" s="33"/>
      <c r="AQ63" s="33"/>
      <c r="AR63" s="112"/>
      <c r="AS63" s="112"/>
      <c r="AT63" s="112"/>
      <c r="AU63" s="112"/>
      <c r="AV63" s="112"/>
      <c r="AW63" s="112"/>
      <c r="AX63" s="112"/>
      <c r="AY63" s="33"/>
      <c r="AZ63" s="33"/>
      <c r="BA63" s="33"/>
      <c r="BB63" s="33"/>
      <c r="BC63" s="33"/>
      <c r="BD63" s="33"/>
      <c r="BE63" s="33"/>
      <c r="BF63" s="33"/>
      <c r="BH63" s="33"/>
      <c r="BI63" s="33"/>
      <c r="BJ63" s="33"/>
    </row>
  </sheetData>
  <mergeCells count="9">
    <mergeCell ref="AR1:AW1"/>
    <mergeCell ref="AY1:BD1"/>
    <mergeCell ref="AJ2:AQ2"/>
    <mergeCell ref="A55:B55"/>
    <mergeCell ref="A56:B56"/>
    <mergeCell ref="AJ56:AQ56"/>
    <mergeCell ref="F1:K1"/>
    <mergeCell ref="M1:Y1"/>
    <mergeCell ref="AC1:AH1"/>
  </mergeCells>
  <hyperlinks>
    <hyperlink ref="M1" r:id="rId1" xr:uid="{00000000-0004-0000-0900-000000000000}"/>
    <hyperlink ref="D5" r:id="rId2" xr:uid="{00000000-0004-0000-0900-000001000000}"/>
    <hyperlink ref="D7" r:id="rId3" xr:uid="{00000000-0004-0000-0900-000002000000}"/>
    <hyperlink ref="D8" r:id="rId4" xr:uid="{00000000-0004-0000-0900-000003000000}"/>
    <hyperlink ref="D9" r:id="rId5" xr:uid="{00000000-0004-0000-0900-000004000000}"/>
    <hyperlink ref="D10" r:id="rId6" xr:uid="{00000000-0004-0000-0900-000005000000}"/>
    <hyperlink ref="D12" r:id="rId7" xr:uid="{00000000-0004-0000-0900-000006000000}"/>
    <hyperlink ref="D13" r:id="rId8" xr:uid="{00000000-0004-0000-0900-000007000000}"/>
    <hyperlink ref="D14" r:id="rId9" xr:uid="{00000000-0004-0000-0900-000008000000}"/>
    <hyperlink ref="D15" r:id="rId10" xr:uid="{00000000-0004-0000-0900-000009000000}"/>
    <hyperlink ref="D16" r:id="rId11" xr:uid="{00000000-0004-0000-0900-00000A000000}"/>
    <hyperlink ref="D17" r:id="rId12" xr:uid="{00000000-0004-0000-0900-00000B000000}"/>
    <hyperlink ref="D19" r:id="rId13" xr:uid="{00000000-0004-0000-0900-00000C000000}"/>
    <hyperlink ref="D20" r:id="rId14" xr:uid="{00000000-0004-0000-0900-00000D000000}"/>
    <hyperlink ref="D21" r:id="rId15" xr:uid="{00000000-0004-0000-0900-00000E000000}"/>
    <hyperlink ref="D22" r:id="rId16" xr:uid="{00000000-0004-0000-0900-00000F000000}"/>
    <hyperlink ref="D23" r:id="rId17" xr:uid="{00000000-0004-0000-0900-000010000000}"/>
    <hyperlink ref="D24" r:id="rId18" xr:uid="{00000000-0004-0000-0900-000011000000}"/>
    <hyperlink ref="D25" r:id="rId19" xr:uid="{00000000-0004-0000-0900-000012000000}"/>
    <hyperlink ref="D26" r:id="rId20" xr:uid="{00000000-0004-0000-0900-000013000000}"/>
    <hyperlink ref="D27" r:id="rId21" xr:uid="{00000000-0004-0000-0900-000014000000}"/>
    <hyperlink ref="D28" r:id="rId22" xr:uid="{00000000-0004-0000-0900-000015000000}"/>
    <hyperlink ref="D29" r:id="rId23" xr:uid="{00000000-0004-0000-0900-000016000000}"/>
    <hyperlink ref="D30" r:id="rId24" xr:uid="{00000000-0004-0000-0900-000017000000}"/>
    <hyperlink ref="D31" r:id="rId25" xr:uid="{00000000-0004-0000-0900-000018000000}"/>
    <hyperlink ref="D33" r:id="rId26" xr:uid="{00000000-0004-0000-0900-000019000000}"/>
    <hyperlink ref="D34" r:id="rId27" xr:uid="{00000000-0004-0000-0900-00001A000000}"/>
    <hyperlink ref="D35" r:id="rId28" xr:uid="{00000000-0004-0000-0900-00001B000000}"/>
    <hyperlink ref="D36" r:id="rId29" xr:uid="{00000000-0004-0000-0900-00001C000000}"/>
    <hyperlink ref="D37" r:id="rId30" xr:uid="{00000000-0004-0000-0900-00001D000000}"/>
    <hyperlink ref="D38" r:id="rId31" xr:uid="{00000000-0004-0000-0900-00001E000000}"/>
    <hyperlink ref="D39" r:id="rId32" xr:uid="{00000000-0004-0000-0900-00001F000000}"/>
    <hyperlink ref="D40" r:id="rId33" xr:uid="{00000000-0004-0000-0900-000020000000}"/>
    <hyperlink ref="D41" r:id="rId34" xr:uid="{00000000-0004-0000-0900-000021000000}"/>
    <hyperlink ref="D42" r:id="rId35" xr:uid="{00000000-0004-0000-0900-000022000000}"/>
    <hyperlink ref="D43" r:id="rId36" xr:uid="{00000000-0004-0000-0900-000023000000}"/>
    <hyperlink ref="D45" r:id="rId37" xr:uid="{00000000-0004-0000-0900-000024000000}"/>
    <hyperlink ref="D46" r:id="rId38" xr:uid="{00000000-0004-0000-0900-000025000000}"/>
    <hyperlink ref="D47" r:id="rId39" xr:uid="{00000000-0004-0000-0900-000026000000}"/>
    <hyperlink ref="D48" r:id="rId40" xr:uid="{00000000-0004-0000-0900-000027000000}"/>
    <hyperlink ref="D49" r:id="rId41" xr:uid="{00000000-0004-0000-0900-000028000000}"/>
    <hyperlink ref="D51" r:id="rId42" xr:uid="{00000000-0004-0000-0900-000029000000}"/>
    <hyperlink ref="D52" r:id="rId43" xr:uid="{00000000-0004-0000-0900-00002A000000}"/>
    <hyperlink ref="M1:Y1" r:id="rId44" display="Please Choose Colors for the Sets  - the color cells bellow are just for basic color reference. _x000a_For better vizualization of the colors click HERE" xr:uid="{00000000-0004-0000-0900-00002B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7" tint="0.79995117038483843"/>
  </sheetPr>
  <dimension ref="A1:AF34"/>
  <sheetViews>
    <sheetView zoomScale="90" zoomScaleNormal="90" workbookViewId="0">
      <selection activeCell="D35" sqref="D35"/>
    </sheetView>
  </sheetViews>
  <sheetFormatPr baseColWidth="10" defaultColWidth="9" defaultRowHeight="13.5" customHeight="1"/>
  <cols>
    <col min="3" max="3" width="25.6640625" customWidth="1"/>
    <col min="7" max="18" width="7.88671875" customWidth="1"/>
    <col min="20" max="20" width="13" customWidth="1"/>
    <col min="27" max="27" width="12.5546875" customWidth="1"/>
  </cols>
  <sheetData>
    <row r="1" spans="1:32" ht="18.75" customHeight="1">
      <c r="A1" s="1"/>
      <c r="B1" s="655" t="s">
        <v>742</v>
      </c>
      <c r="C1" s="655"/>
      <c r="D1" s="2"/>
      <c r="E1" s="2"/>
      <c r="F1" s="652" t="s">
        <v>65</v>
      </c>
      <c r="G1" s="652"/>
      <c r="H1" s="652"/>
      <c r="I1" s="652"/>
      <c r="J1" s="652"/>
      <c r="K1" s="652"/>
      <c r="L1" s="652"/>
      <c r="M1" s="652"/>
      <c r="N1" s="652"/>
      <c r="O1" s="653" t="s">
        <v>66</v>
      </c>
      <c r="P1" s="653"/>
      <c r="Q1" s="653"/>
      <c r="R1" s="653"/>
      <c r="S1" s="48"/>
      <c r="U1" s="1"/>
    </row>
    <row r="2" spans="1:32" ht="48" customHeight="1">
      <c r="A2" s="3" t="s">
        <v>73</v>
      </c>
      <c r="B2" s="655"/>
      <c r="C2" s="655"/>
      <c r="D2" s="4" t="s">
        <v>477</v>
      </c>
      <c r="E2" s="5" t="s">
        <v>79</v>
      </c>
      <c r="F2" s="6" t="s">
        <v>743</v>
      </c>
      <c r="G2" s="7" t="s">
        <v>49</v>
      </c>
      <c r="H2" s="8" t="s">
        <v>50</v>
      </c>
      <c r="I2" s="39" t="s">
        <v>51</v>
      </c>
      <c r="J2" s="40" t="s">
        <v>52</v>
      </c>
      <c r="K2" s="41" t="s">
        <v>53</v>
      </c>
      <c r="L2" s="42" t="s">
        <v>54</v>
      </c>
      <c r="M2" s="43" t="s">
        <v>55</v>
      </c>
      <c r="N2" s="44" t="s">
        <v>56</v>
      </c>
      <c r="O2" s="45" t="s">
        <v>57</v>
      </c>
      <c r="P2" s="46" t="s">
        <v>58</v>
      </c>
      <c r="Q2" s="49" t="s">
        <v>59</v>
      </c>
      <c r="R2" s="50" t="s">
        <v>60</v>
      </c>
      <c r="S2" s="52" t="s">
        <v>83</v>
      </c>
      <c r="T2" s="53" t="s">
        <v>744</v>
      </c>
      <c r="U2" s="54" t="s">
        <v>89</v>
      </c>
      <c r="AA2" s="71" t="s">
        <v>93</v>
      </c>
    </row>
    <row r="3" spans="1:32" ht="13.5" customHeight="1">
      <c r="A3" s="9"/>
      <c r="B3" s="654" t="s">
        <v>745</v>
      </c>
      <c r="C3" s="654"/>
      <c r="D3" s="10"/>
      <c r="E3" s="11"/>
      <c r="F3" s="12"/>
      <c r="G3" s="13"/>
      <c r="H3" s="13"/>
      <c r="I3" s="13"/>
      <c r="J3" s="13"/>
      <c r="K3" s="13"/>
      <c r="L3" s="13"/>
      <c r="M3" s="13"/>
      <c r="N3" s="13"/>
      <c r="O3" s="13"/>
      <c r="P3" s="13"/>
      <c r="Q3" s="13"/>
      <c r="R3" s="13"/>
      <c r="S3" s="55"/>
      <c r="T3" s="56"/>
      <c r="U3" s="15"/>
      <c r="V3" s="57"/>
      <c r="W3" s="58" t="s">
        <v>746</v>
      </c>
      <c r="X3" s="57" t="s">
        <v>747</v>
      </c>
      <c r="Y3" s="57"/>
      <c r="Z3" s="57"/>
      <c r="AA3" s="57"/>
      <c r="AB3" s="57"/>
      <c r="AC3" s="57"/>
      <c r="AD3" s="57"/>
      <c r="AE3" s="57"/>
      <c r="AF3" s="57"/>
    </row>
    <row r="4" spans="1:32" ht="13.5" customHeight="1">
      <c r="A4" s="550">
        <v>14001</v>
      </c>
      <c r="B4" s="651" t="s">
        <v>748</v>
      </c>
      <c r="C4" s="651"/>
      <c r="D4" s="16" t="s">
        <v>94</v>
      </c>
      <c r="E4" s="17">
        <v>120</v>
      </c>
      <c r="F4" s="18">
        <f t="shared" ref="F4:F9" si="0">SUM(G4:R4)</f>
        <v>0</v>
      </c>
      <c r="G4" s="19"/>
      <c r="H4" s="19"/>
      <c r="I4" s="19"/>
      <c r="J4" s="19"/>
      <c r="K4" s="19"/>
      <c r="L4" s="19"/>
      <c r="M4" s="19"/>
      <c r="N4" s="19"/>
      <c r="O4" s="19"/>
      <c r="P4" s="19"/>
      <c r="Q4" s="19"/>
      <c r="R4" s="19"/>
      <c r="S4" s="59">
        <v>8.8689999999999998</v>
      </c>
      <c r="T4" s="60">
        <f t="shared" ref="T4:T9" si="1">F4*S4</f>
        <v>0</v>
      </c>
      <c r="U4" s="56">
        <f t="shared" ref="U4:U31" si="2">F4*E4</f>
        <v>0</v>
      </c>
      <c r="W4" s="58"/>
      <c r="Y4" s="72"/>
      <c r="AA4" s="73">
        <v>21000312</v>
      </c>
    </row>
    <row r="5" spans="1:32" ht="13.5" customHeight="1">
      <c r="A5" s="550" t="s">
        <v>749</v>
      </c>
      <c r="B5" s="651" t="s">
        <v>750</v>
      </c>
      <c r="C5" s="651"/>
      <c r="D5" s="16" t="s">
        <v>94</v>
      </c>
      <c r="E5" s="17">
        <v>120</v>
      </c>
      <c r="F5" s="18">
        <f t="shared" si="0"/>
        <v>0</v>
      </c>
      <c r="G5" s="19"/>
      <c r="H5" s="19"/>
      <c r="I5" s="19"/>
      <c r="J5" s="47"/>
      <c r="K5" s="47"/>
      <c r="L5" s="47"/>
      <c r="M5" s="47"/>
      <c r="N5" s="47"/>
      <c r="O5" s="19"/>
      <c r="P5" s="19"/>
      <c r="Q5" s="19"/>
      <c r="R5" s="19"/>
      <c r="S5" s="59">
        <v>2.2770000000000001</v>
      </c>
      <c r="T5" s="60">
        <f t="shared" si="1"/>
        <v>0</v>
      </c>
      <c r="U5" s="56">
        <f t="shared" si="2"/>
        <v>0</v>
      </c>
      <c r="W5" s="58"/>
      <c r="Y5" s="72"/>
      <c r="AA5" s="73">
        <v>21000313</v>
      </c>
    </row>
    <row r="6" spans="1:32" ht="13.5" customHeight="1">
      <c r="A6" s="550">
        <v>14002</v>
      </c>
      <c r="B6" s="651" t="s">
        <v>751</v>
      </c>
      <c r="C6" s="651"/>
      <c r="D6" s="16" t="s">
        <v>94</v>
      </c>
      <c r="E6" s="17">
        <v>225.81</v>
      </c>
      <c r="F6" s="18">
        <f t="shared" si="0"/>
        <v>0</v>
      </c>
      <c r="G6" s="19"/>
      <c r="H6" s="19"/>
      <c r="I6" s="19"/>
      <c r="J6" s="47"/>
      <c r="K6" s="47"/>
      <c r="L6" s="47"/>
      <c r="M6" s="47"/>
      <c r="N6" s="47"/>
      <c r="O6" s="19"/>
      <c r="P6" s="19"/>
      <c r="Q6" s="19"/>
      <c r="R6" s="19"/>
      <c r="S6" s="59">
        <v>17.199000000000002</v>
      </c>
      <c r="T6" s="60">
        <f t="shared" si="1"/>
        <v>0</v>
      </c>
      <c r="U6" s="56">
        <f t="shared" si="2"/>
        <v>0</v>
      </c>
      <c r="W6" s="58"/>
      <c r="Y6" s="72"/>
      <c r="AA6" s="73">
        <v>21000314</v>
      </c>
    </row>
    <row r="7" spans="1:32" ht="13.5" customHeight="1">
      <c r="A7" s="550">
        <v>14003</v>
      </c>
      <c r="B7" s="651" t="s">
        <v>752</v>
      </c>
      <c r="C7" s="651"/>
      <c r="D7" s="16" t="s">
        <v>94</v>
      </c>
      <c r="E7" s="17">
        <v>103.35</v>
      </c>
      <c r="F7" s="18">
        <f t="shared" si="0"/>
        <v>0</v>
      </c>
      <c r="G7" s="19"/>
      <c r="H7" s="19"/>
      <c r="I7" s="19"/>
      <c r="J7" s="47"/>
      <c r="K7" s="47"/>
      <c r="L7" s="47"/>
      <c r="M7" s="47"/>
      <c r="N7" s="47"/>
      <c r="O7" s="19"/>
      <c r="P7" s="19"/>
      <c r="Q7" s="19"/>
      <c r="R7" s="19"/>
      <c r="S7" s="59">
        <v>7.1180000000000003</v>
      </c>
      <c r="T7" s="60">
        <f t="shared" si="1"/>
        <v>0</v>
      </c>
      <c r="U7" s="56">
        <f t="shared" si="2"/>
        <v>0</v>
      </c>
      <c r="W7" s="58"/>
      <c r="Y7" s="72"/>
      <c r="AA7" s="73">
        <v>21000315</v>
      </c>
    </row>
    <row r="8" spans="1:32" ht="13.5" customHeight="1">
      <c r="A8" s="550">
        <v>14004</v>
      </c>
      <c r="B8" s="651" t="s">
        <v>753</v>
      </c>
      <c r="C8" s="651"/>
      <c r="D8" s="16" t="s">
        <v>94</v>
      </c>
      <c r="E8" s="17">
        <v>194.34</v>
      </c>
      <c r="F8" s="18">
        <f t="shared" si="0"/>
        <v>0</v>
      </c>
      <c r="G8" s="19"/>
      <c r="H8" s="19"/>
      <c r="I8" s="19"/>
      <c r="J8" s="47"/>
      <c r="K8" s="47"/>
      <c r="L8" s="47"/>
      <c r="M8" s="47"/>
      <c r="N8" s="47"/>
      <c r="O8" s="19"/>
      <c r="P8" s="19"/>
      <c r="Q8" s="19"/>
      <c r="R8" s="19"/>
      <c r="S8" s="59">
        <v>14.46</v>
      </c>
      <c r="T8" s="60">
        <f t="shared" si="1"/>
        <v>0</v>
      </c>
      <c r="U8" s="56">
        <f t="shared" si="2"/>
        <v>0</v>
      </c>
      <c r="W8" s="58"/>
      <c r="Y8" s="72"/>
      <c r="AA8" s="73">
        <v>21000316</v>
      </c>
    </row>
    <row r="9" spans="1:32" ht="13.5" customHeight="1">
      <c r="A9" s="550">
        <v>14005</v>
      </c>
      <c r="B9" s="651" t="s">
        <v>754</v>
      </c>
      <c r="C9" s="651"/>
      <c r="D9" s="16" t="s">
        <v>94</v>
      </c>
      <c r="E9" s="17">
        <v>103.08</v>
      </c>
      <c r="F9" s="18">
        <f t="shared" si="0"/>
        <v>0</v>
      </c>
      <c r="G9" s="19"/>
      <c r="H9" s="19"/>
      <c r="I9" s="19"/>
      <c r="J9" s="47"/>
      <c r="K9" s="47"/>
      <c r="L9" s="47"/>
      <c r="M9" s="47"/>
      <c r="N9" s="47"/>
      <c r="O9" s="19"/>
      <c r="P9" s="19"/>
      <c r="Q9" s="19"/>
      <c r="R9" s="19"/>
      <c r="S9" s="59">
        <v>6.9279999999999999</v>
      </c>
      <c r="T9" s="60">
        <f t="shared" si="1"/>
        <v>0</v>
      </c>
      <c r="U9" s="56">
        <f t="shared" si="2"/>
        <v>0</v>
      </c>
      <c r="W9" s="58"/>
      <c r="Y9" s="72"/>
      <c r="AA9" s="73">
        <v>21000317</v>
      </c>
    </row>
    <row r="10" spans="1:32" ht="13.5" customHeight="1">
      <c r="A10" s="20"/>
      <c r="B10" s="650" t="s">
        <v>755</v>
      </c>
      <c r="C10" s="650"/>
      <c r="D10" s="21"/>
      <c r="E10" s="21"/>
      <c r="F10" s="22"/>
      <c r="G10" s="23"/>
      <c r="H10" s="24"/>
      <c r="I10" s="23"/>
      <c r="J10" s="23"/>
      <c r="K10" s="23"/>
      <c r="L10" s="23"/>
      <c r="M10" s="24"/>
      <c r="N10" s="23"/>
      <c r="O10" s="23"/>
      <c r="P10" s="23"/>
      <c r="Q10" s="23"/>
      <c r="R10" s="23"/>
      <c r="S10" s="61"/>
      <c r="T10" s="62"/>
      <c r="U10" s="12">
        <f t="shared" si="2"/>
        <v>0</v>
      </c>
      <c r="Y10" s="72"/>
    </row>
    <row r="11" spans="1:32" ht="13.5" customHeight="1">
      <c r="A11" s="550">
        <v>14101</v>
      </c>
      <c r="B11" s="648" t="s">
        <v>756</v>
      </c>
      <c r="C11" s="648"/>
      <c r="D11" s="25" t="s">
        <v>110</v>
      </c>
      <c r="E11" s="17">
        <v>12.54</v>
      </c>
      <c r="F11" s="18">
        <f t="shared" ref="F11:F19" si="3">SUM(G11:R11)</f>
        <v>0</v>
      </c>
      <c r="G11" s="19"/>
      <c r="H11" s="19"/>
      <c r="I11" s="19"/>
      <c r="J11" s="19"/>
      <c r="K11" s="19"/>
      <c r="L11" s="19"/>
      <c r="M11" s="19"/>
      <c r="N11" s="19"/>
      <c r="O11" s="19"/>
      <c r="P11" s="19"/>
      <c r="Q11" s="19"/>
      <c r="R11" s="19"/>
      <c r="S11" s="59">
        <v>0.248</v>
      </c>
      <c r="T11" s="60">
        <f t="shared" ref="T11:T19" si="4">F11*S11</f>
        <v>0</v>
      </c>
      <c r="U11" s="56">
        <f t="shared" si="2"/>
        <v>0</v>
      </c>
      <c r="W11" s="58"/>
      <c r="Y11" s="72"/>
      <c r="AA11" s="73">
        <v>21000318</v>
      </c>
    </row>
    <row r="12" spans="1:32" ht="13.5" customHeight="1">
      <c r="A12" s="550">
        <v>14102</v>
      </c>
      <c r="B12" s="648" t="s">
        <v>757</v>
      </c>
      <c r="C12" s="648"/>
      <c r="D12" s="25" t="s">
        <v>110</v>
      </c>
      <c r="E12" s="17">
        <v>12.09</v>
      </c>
      <c r="F12" s="18">
        <f t="shared" si="3"/>
        <v>0</v>
      </c>
      <c r="G12" s="19"/>
      <c r="H12" s="19"/>
      <c r="I12" s="19"/>
      <c r="J12" s="19"/>
      <c r="K12" s="19"/>
      <c r="L12" s="19"/>
      <c r="M12" s="19"/>
      <c r="N12" s="19"/>
      <c r="O12" s="19"/>
      <c r="P12" s="19"/>
      <c r="Q12" s="19"/>
      <c r="R12" s="19"/>
      <c r="S12" s="59">
        <v>0.217</v>
      </c>
      <c r="T12" s="60">
        <f t="shared" si="4"/>
        <v>0</v>
      </c>
      <c r="U12" s="56">
        <f t="shared" si="2"/>
        <v>0</v>
      </c>
      <c r="W12" s="58"/>
      <c r="Y12" s="72"/>
      <c r="AA12" s="73">
        <v>21000319</v>
      </c>
    </row>
    <row r="13" spans="1:32" ht="13.5" customHeight="1">
      <c r="A13" s="550">
        <v>14103</v>
      </c>
      <c r="B13" s="648" t="s">
        <v>758</v>
      </c>
      <c r="C13" s="648"/>
      <c r="D13" s="25" t="s">
        <v>110</v>
      </c>
      <c r="E13" s="17">
        <v>12.48</v>
      </c>
      <c r="F13" s="18">
        <f t="shared" si="3"/>
        <v>0</v>
      </c>
      <c r="G13" s="19"/>
      <c r="H13" s="19"/>
      <c r="I13" s="19"/>
      <c r="J13" s="19"/>
      <c r="K13" s="19"/>
      <c r="L13" s="19"/>
      <c r="M13" s="19"/>
      <c r="N13" s="19"/>
      <c r="O13" s="19"/>
      <c r="P13" s="19"/>
      <c r="Q13" s="19"/>
      <c r="R13" s="19"/>
      <c r="S13" s="59">
        <v>0.245</v>
      </c>
      <c r="T13" s="60">
        <f t="shared" si="4"/>
        <v>0</v>
      </c>
      <c r="U13" s="56">
        <f t="shared" si="2"/>
        <v>0</v>
      </c>
      <c r="W13" s="58"/>
      <c r="Y13" s="72"/>
      <c r="AA13" s="73">
        <v>21000320</v>
      </c>
    </row>
    <row r="14" spans="1:32" ht="13.5" customHeight="1">
      <c r="A14" s="550">
        <v>14104</v>
      </c>
      <c r="B14" s="648" t="s">
        <v>759</v>
      </c>
      <c r="C14" s="648"/>
      <c r="D14" s="25" t="s">
        <v>110</v>
      </c>
      <c r="E14" s="17">
        <v>12.81</v>
      </c>
      <c r="F14" s="18">
        <f t="shared" si="3"/>
        <v>0</v>
      </c>
      <c r="G14" s="19"/>
      <c r="H14" s="19"/>
      <c r="I14" s="19"/>
      <c r="J14" s="19"/>
      <c r="K14" s="19"/>
      <c r="L14" s="19"/>
      <c r="M14" s="19"/>
      <c r="N14" s="19"/>
      <c r="O14" s="19"/>
      <c r="P14" s="19"/>
      <c r="Q14" s="19"/>
      <c r="R14" s="19"/>
      <c r="S14" s="59">
        <v>0.26900000000000002</v>
      </c>
      <c r="T14" s="60">
        <f t="shared" si="4"/>
        <v>0</v>
      </c>
      <c r="U14" s="56">
        <f t="shared" si="2"/>
        <v>0</v>
      </c>
      <c r="W14" s="58"/>
      <c r="Y14" s="72"/>
      <c r="AA14" s="73">
        <v>21000321</v>
      </c>
    </row>
    <row r="15" spans="1:32" ht="13.5" customHeight="1">
      <c r="A15" s="550">
        <v>14105</v>
      </c>
      <c r="B15" s="648" t="s">
        <v>760</v>
      </c>
      <c r="C15" s="648"/>
      <c r="D15" s="25" t="s">
        <v>110</v>
      </c>
      <c r="E15" s="17">
        <v>13.8</v>
      </c>
      <c r="F15" s="18">
        <f t="shared" si="3"/>
        <v>0</v>
      </c>
      <c r="G15" s="19"/>
      <c r="H15" s="19"/>
      <c r="I15" s="19"/>
      <c r="J15" s="19"/>
      <c r="K15" s="19"/>
      <c r="L15" s="19"/>
      <c r="M15" s="19"/>
      <c r="N15" s="19"/>
      <c r="O15" s="19"/>
      <c r="P15" s="19"/>
      <c r="Q15" s="19"/>
      <c r="R15" s="19"/>
      <c r="S15" s="59">
        <v>0.34200000000000003</v>
      </c>
      <c r="T15" s="60">
        <f t="shared" si="4"/>
        <v>0</v>
      </c>
      <c r="U15" s="56">
        <f t="shared" si="2"/>
        <v>0</v>
      </c>
      <c r="W15" s="58"/>
      <c r="Y15" s="72"/>
      <c r="AA15" s="73">
        <v>21000322</v>
      </c>
    </row>
    <row r="16" spans="1:32" ht="13.5" customHeight="1">
      <c r="A16" s="14">
        <v>14200</v>
      </c>
      <c r="B16" s="645" t="s">
        <v>761</v>
      </c>
      <c r="C16" s="645"/>
      <c r="D16" s="25" t="s">
        <v>110</v>
      </c>
      <c r="E16" s="17">
        <v>30</v>
      </c>
      <c r="F16" s="18">
        <f t="shared" si="3"/>
        <v>0</v>
      </c>
      <c r="G16" s="26"/>
      <c r="H16" s="26"/>
      <c r="I16" s="26"/>
      <c r="J16" s="26"/>
      <c r="K16" s="26"/>
      <c r="L16" s="26"/>
      <c r="M16" s="26"/>
      <c r="N16" s="26"/>
      <c r="O16" s="26"/>
      <c r="P16" s="26"/>
      <c r="Q16" s="26"/>
      <c r="R16" s="26"/>
      <c r="S16" s="63">
        <v>1.381</v>
      </c>
      <c r="T16" s="60">
        <f t="shared" si="4"/>
        <v>0</v>
      </c>
      <c r="U16" s="64">
        <f t="shared" si="2"/>
        <v>0</v>
      </c>
      <c r="V16" s="65"/>
      <c r="W16" s="58"/>
      <c r="X16" s="65"/>
      <c r="Y16" s="74"/>
      <c r="Z16" s="65"/>
      <c r="AA16" s="75">
        <v>21000323</v>
      </c>
      <c r="AB16" s="65"/>
      <c r="AC16" s="65"/>
      <c r="AD16" s="65"/>
      <c r="AE16" s="65"/>
      <c r="AF16" s="65"/>
    </row>
    <row r="17" spans="1:32" ht="13.5" customHeight="1">
      <c r="A17" s="545">
        <v>14202</v>
      </c>
      <c r="B17" s="648" t="s">
        <v>762</v>
      </c>
      <c r="C17" s="649"/>
      <c r="D17" s="25"/>
      <c r="E17" s="17">
        <v>51.72</v>
      </c>
      <c r="F17" s="18">
        <f t="shared" si="3"/>
        <v>0</v>
      </c>
      <c r="G17" s="26"/>
      <c r="H17" s="26"/>
      <c r="I17" s="26"/>
      <c r="J17" s="26"/>
      <c r="K17" s="26"/>
      <c r="L17" s="26"/>
      <c r="M17" s="26"/>
      <c r="N17" s="26"/>
      <c r="O17" s="26"/>
      <c r="P17" s="26"/>
      <c r="Q17" s="26"/>
      <c r="R17" s="26"/>
      <c r="S17" s="63">
        <v>3.3</v>
      </c>
      <c r="T17" s="60">
        <f t="shared" si="4"/>
        <v>0</v>
      </c>
      <c r="U17" s="64">
        <f t="shared" si="2"/>
        <v>0</v>
      </c>
      <c r="V17" s="65"/>
      <c r="W17" s="58"/>
      <c r="X17" s="65"/>
      <c r="Y17" s="74"/>
      <c r="Z17" s="65"/>
      <c r="AA17" s="75"/>
      <c r="AB17" s="65"/>
      <c r="AC17" s="65"/>
      <c r="AD17" s="65"/>
      <c r="AE17" s="65"/>
      <c r="AF17" s="65"/>
    </row>
    <row r="18" spans="1:32" ht="13.5" customHeight="1">
      <c r="A18" s="550">
        <v>14203</v>
      </c>
      <c r="B18" s="648" t="s">
        <v>763</v>
      </c>
      <c r="C18" s="649"/>
      <c r="D18" s="25"/>
      <c r="E18" s="17">
        <v>31.68</v>
      </c>
      <c r="F18" s="18">
        <f t="shared" si="3"/>
        <v>0</v>
      </c>
      <c r="G18" s="26"/>
      <c r="H18" s="26"/>
      <c r="I18" s="26"/>
      <c r="J18" s="26"/>
      <c r="K18" s="26"/>
      <c r="L18" s="26"/>
      <c r="M18" s="26"/>
      <c r="N18" s="26"/>
      <c r="O18" s="26"/>
      <c r="P18" s="26"/>
      <c r="Q18" s="26"/>
      <c r="R18" s="26"/>
      <c r="S18" s="63">
        <v>1.66</v>
      </c>
      <c r="T18" s="60">
        <f t="shared" si="4"/>
        <v>0</v>
      </c>
      <c r="U18" s="64">
        <f t="shared" si="2"/>
        <v>0</v>
      </c>
      <c r="V18" s="65"/>
      <c r="W18" s="58"/>
      <c r="X18" s="65"/>
      <c r="Y18" s="74"/>
      <c r="Z18" s="65"/>
      <c r="AA18" s="75"/>
      <c r="AB18" s="65"/>
      <c r="AC18" s="65"/>
      <c r="AD18" s="65"/>
      <c r="AE18" s="65"/>
      <c r="AF18" s="65"/>
    </row>
    <row r="19" spans="1:32" ht="13.5" customHeight="1">
      <c r="A19" s="550">
        <v>14205</v>
      </c>
      <c r="B19" s="648" t="s">
        <v>764</v>
      </c>
      <c r="C19" s="649"/>
      <c r="D19" s="25"/>
      <c r="E19" s="17">
        <v>57.51</v>
      </c>
      <c r="F19" s="18">
        <f t="shared" si="3"/>
        <v>0</v>
      </c>
      <c r="G19" s="26"/>
      <c r="H19" s="26"/>
      <c r="I19" s="26"/>
      <c r="J19" s="26"/>
      <c r="K19" s="26"/>
      <c r="L19" s="26"/>
      <c r="M19" s="26"/>
      <c r="N19" s="26"/>
      <c r="O19" s="26"/>
      <c r="P19" s="26"/>
      <c r="Q19" s="26"/>
      <c r="R19" s="26"/>
      <c r="S19" s="63">
        <v>3.45</v>
      </c>
      <c r="T19" s="60">
        <f t="shared" si="4"/>
        <v>0</v>
      </c>
      <c r="U19" s="64">
        <f t="shared" si="2"/>
        <v>0</v>
      </c>
      <c r="V19" s="65"/>
      <c r="W19" s="58"/>
      <c r="X19" s="65"/>
      <c r="Y19" s="74"/>
      <c r="Z19" s="65"/>
      <c r="AA19" s="75"/>
      <c r="AB19" s="65"/>
      <c r="AC19" s="65"/>
      <c r="AD19" s="65"/>
      <c r="AE19" s="65"/>
      <c r="AF19" s="65"/>
    </row>
    <row r="20" spans="1:32" ht="13.5" customHeight="1">
      <c r="A20" s="28"/>
      <c r="B20" s="650" t="s">
        <v>765</v>
      </c>
      <c r="C20" s="650"/>
      <c r="D20" s="21"/>
      <c r="E20" s="29"/>
      <c r="F20" s="22"/>
      <c r="G20" s="23"/>
      <c r="H20" s="24"/>
      <c r="I20" s="23"/>
      <c r="J20" s="23"/>
      <c r="K20" s="23"/>
      <c r="L20" s="23"/>
      <c r="M20" s="24"/>
      <c r="N20" s="23"/>
      <c r="O20" s="23"/>
      <c r="P20" s="23"/>
      <c r="Q20" s="23"/>
      <c r="R20" s="23"/>
      <c r="S20" s="61"/>
      <c r="T20" s="62"/>
      <c r="U20" s="12">
        <f t="shared" si="2"/>
        <v>0</v>
      </c>
      <c r="Y20" s="72"/>
    </row>
    <row r="21" spans="1:32" ht="13.5" customHeight="1">
      <c r="A21" s="14">
        <v>14151</v>
      </c>
      <c r="B21" s="645" t="s">
        <v>766</v>
      </c>
      <c r="C21" s="646"/>
      <c r="D21" s="25" t="s">
        <v>110</v>
      </c>
      <c r="E21" s="17">
        <v>4</v>
      </c>
      <c r="F21" s="18">
        <f t="shared" ref="F21:F27" si="5">SUM(G21:R21)</f>
        <v>0</v>
      </c>
      <c r="G21" s="26"/>
      <c r="H21" s="26"/>
      <c r="I21" s="26"/>
      <c r="J21" s="26"/>
      <c r="K21" s="26"/>
      <c r="L21" s="26"/>
      <c r="M21" s="26"/>
      <c r="N21" s="26"/>
      <c r="O21" s="26"/>
      <c r="P21" s="26"/>
      <c r="Q21" s="26"/>
      <c r="R21" s="26"/>
      <c r="S21" s="63">
        <v>2.5000000000000001E-2</v>
      </c>
      <c r="T21" s="60">
        <f t="shared" ref="T21:T27" si="6">F21*S21</f>
        <v>0</v>
      </c>
      <c r="U21" s="56">
        <f t="shared" si="2"/>
        <v>0</v>
      </c>
      <c r="V21" s="66"/>
      <c r="W21" s="67"/>
      <c r="X21" s="66"/>
      <c r="Y21" s="76"/>
      <c r="Z21" s="66"/>
      <c r="AA21" s="77">
        <v>21001174</v>
      </c>
      <c r="AB21" s="66"/>
      <c r="AC21" s="65"/>
      <c r="AD21" s="65"/>
      <c r="AE21" s="65"/>
      <c r="AF21" s="65"/>
    </row>
    <row r="22" spans="1:32" ht="13.5" customHeight="1">
      <c r="A22" s="14">
        <v>14152</v>
      </c>
      <c r="B22" s="645" t="s">
        <v>767</v>
      </c>
      <c r="C22" s="646"/>
      <c r="D22" s="25" t="s">
        <v>110</v>
      </c>
      <c r="E22" s="17">
        <v>4</v>
      </c>
      <c r="F22" s="18">
        <f t="shared" si="5"/>
        <v>0</v>
      </c>
      <c r="G22" s="26"/>
      <c r="H22" s="26"/>
      <c r="I22" s="26"/>
      <c r="J22" s="26"/>
      <c r="K22" s="26"/>
      <c r="L22" s="26"/>
      <c r="M22" s="26"/>
      <c r="N22" s="26"/>
      <c r="O22" s="26"/>
      <c r="P22" s="26"/>
      <c r="Q22" s="26"/>
      <c r="R22" s="26"/>
      <c r="S22" s="63">
        <v>0.03</v>
      </c>
      <c r="T22" s="60">
        <f t="shared" si="6"/>
        <v>0</v>
      </c>
      <c r="U22" s="56">
        <f t="shared" si="2"/>
        <v>0</v>
      </c>
      <c r="V22" s="66"/>
      <c r="W22" s="67"/>
      <c r="X22" s="66"/>
      <c r="Y22" s="76"/>
      <c r="Z22" s="66"/>
      <c r="AA22" s="77">
        <v>21001175</v>
      </c>
      <c r="AB22" s="66"/>
      <c r="AC22" s="65"/>
      <c r="AD22" s="65"/>
      <c r="AE22" s="65"/>
      <c r="AF22" s="65"/>
    </row>
    <row r="23" spans="1:32" ht="13.5" customHeight="1">
      <c r="A23" s="14">
        <v>14153</v>
      </c>
      <c r="B23" s="645" t="s">
        <v>768</v>
      </c>
      <c r="C23" s="646"/>
      <c r="D23" s="25" t="s">
        <v>110</v>
      </c>
      <c r="E23" s="17">
        <v>4</v>
      </c>
      <c r="F23" s="18">
        <f t="shared" si="5"/>
        <v>0</v>
      </c>
      <c r="G23" s="26"/>
      <c r="H23" s="26"/>
      <c r="I23" s="26"/>
      <c r="J23" s="26"/>
      <c r="K23" s="26"/>
      <c r="L23" s="26"/>
      <c r="M23" s="26"/>
      <c r="N23" s="26"/>
      <c r="O23" s="26"/>
      <c r="P23" s="26"/>
      <c r="Q23" s="26"/>
      <c r="R23" s="26"/>
      <c r="S23" s="63">
        <v>0.04</v>
      </c>
      <c r="T23" s="60">
        <f t="shared" si="6"/>
        <v>0</v>
      </c>
      <c r="U23" s="56">
        <f t="shared" si="2"/>
        <v>0</v>
      </c>
      <c r="V23" s="66"/>
      <c r="W23" s="67"/>
      <c r="X23" s="66"/>
      <c r="Y23" s="76"/>
      <c r="Z23" s="66"/>
      <c r="AA23" s="77">
        <v>21001176</v>
      </c>
      <c r="AB23" s="66"/>
      <c r="AC23" s="65"/>
      <c r="AD23" s="65"/>
      <c r="AE23" s="65"/>
      <c r="AF23" s="65"/>
    </row>
    <row r="24" spans="1:32" ht="13.5" customHeight="1">
      <c r="A24" s="14">
        <v>14154</v>
      </c>
      <c r="B24" s="645" t="s">
        <v>769</v>
      </c>
      <c r="C24" s="646"/>
      <c r="D24" s="25" t="s">
        <v>110</v>
      </c>
      <c r="E24" s="17">
        <v>4</v>
      </c>
      <c r="F24" s="18">
        <f t="shared" si="5"/>
        <v>0</v>
      </c>
      <c r="G24" s="26"/>
      <c r="H24" s="26"/>
      <c r="I24" s="26"/>
      <c r="J24" s="26"/>
      <c r="K24" s="26"/>
      <c r="L24" s="26"/>
      <c r="M24" s="26"/>
      <c r="N24" s="26"/>
      <c r="O24" s="26"/>
      <c r="P24" s="26"/>
      <c r="Q24" s="26"/>
      <c r="R24" s="26"/>
      <c r="S24" s="63">
        <v>0.04</v>
      </c>
      <c r="T24" s="60">
        <f t="shared" si="6"/>
        <v>0</v>
      </c>
      <c r="U24" s="56">
        <f t="shared" si="2"/>
        <v>0</v>
      </c>
      <c r="V24" s="66"/>
      <c r="W24" s="67"/>
      <c r="X24" s="66"/>
      <c r="Y24" s="76"/>
      <c r="Z24" s="66"/>
      <c r="AA24" s="77">
        <v>21001177</v>
      </c>
      <c r="AB24" s="66"/>
      <c r="AC24" s="65"/>
      <c r="AD24" s="65"/>
      <c r="AE24" s="65"/>
      <c r="AF24" s="65"/>
    </row>
    <row r="25" spans="1:32" ht="13.5" customHeight="1">
      <c r="A25" s="14">
        <v>14155</v>
      </c>
      <c r="B25" s="645" t="s">
        <v>770</v>
      </c>
      <c r="C25" s="646"/>
      <c r="D25" s="25" t="s">
        <v>110</v>
      </c>
      <c r="E25" s="17">
        <v>4.5</v>
      </c>
      <c r="F25" s="18">
        <f t="shared" si="5"/>
        <v>0</v>
      </c>
      <c r="G25" s="26"/>
      <c r="H25" s="26"/>
      <c r="I25" s="26"/>
      <c r="J25" s="26"/>
      <c r="K25" s="26"/>
      <c r="L25" s="26"/>
      <c r="M25" s="26"/>
      <c r="N25" s="26"/>
      <c r="O25" s="26"/>
      <c r="P25" s="26"/>
      <c r="Q25" s="26"/>
      <c r="R25" s="26"/>
      <c r="S25" s="63">
        <v>0.08</v>
      </c>
      <c r="T25" s="60">
        <f t="shared" si="6"/>
        <v>0</v>
      </c>
      <c r="U25" s="56">
        <f t="shared" si="2"/>
        <v>0</v>
      </c>
      <c r="V25" s="66"/>
      <c r="W25" s="67"/>
      <c r="X25" s="66"/>
      <c r="Y25" s="76"/>
      <c r="Z25" s="66"/>
      <c r="AA25" s="77">
        <v>21001178</v>
      </c>
      <c r="AB25" s="66"/>
      <c r="AC25" s="65"/>
      <c r="AD25" s="65"/>
      <c r="AE25" s="65"/>
      <c r="AF25" s="65"/>
    </row>
    <row r="26" spans="1:32" ht="13.5" customHeight="1">
      <c r="A26" s="14">
        <v>14156</v>
      </c>
      <c r="B26" s="645" t="s">
        <v>771</v>
      </c>
      <c r="C26" s="646"/>
      <c r="D26" s="25" t="s">
        <v>110</v>
      </c>
      <c r="E26" s="17">
        <v>4.5</v>
      </c>
      <c r="F26" s="18">
        <f t="shared" si="5"/>
        <v>0</v>
      </c>
      <c r="G26" s="26"/>
      <c r="H26" s="26"/>
      <c r="I26" s="26"/>
      <c r="J26" s="26"/>
      <c r="K26" s="26"/>
      <c r="L26" s="26"/>
      <c r="M26" s="26"/>
      <c r="N26" s="26"/>
      <c r="O26" s="26"/>
      <c r="P26" s="26"/>
      <c r="Q26" s="26"/>
      <c r="R26" s="26"/>
      <c r="S26" s="63">
        <v>0.09</v>
      </c>
      <c r="T26" s="60">
        <f t="shared" si="6"/>
        <v>0</v>
      </c>
      <c r="U26" s="56">
        <f t="shared" si="2"/>
        <v>0</v>
      </c>
      <c r="V26" s="66"/>
      <c r="W26" s="67"/>
      <c r="X26" s="66"/>
      <c r="Y26" s="76"/>
      <c r="Z26" s="66"/>
      <c r="AA26" s="77">
        <v>21001179</v>
      </c>
      <c r="AB26" s="66"/>
      <c r="AC26" s="65"/>
      <c r="AD26" s="65"/>
      <c r="AE26" s="65"/>
      <c r="AF26" s="65"/>
    </row>
    <row r="27" spans="1:32" ht="13.5" customHeight="1">
      <c r="A27" s="14">
        <v>14157</v>
      </c>
      <c r="B27" s="645" t="s">
        <v>772</v>
      </c>
      <c r="C27" s="646"/>
      <c r="D27" s="25" t="s">
        <v>110</v>
      </c>
      <c r="E27" s="17">
        <v>4.5</v>
      </c>
      <c r="F27" s="18">
        <f t="shared" si="5"/>
        <v>0</v>
      </c>
      <c r="G27" s="26"/>
      <c r="H27" s="26"/>
      <c r="I27" s="26"/>
      <c r="J27" s="26"/>
      <c r="K27" s="26"/>
      <c r="L27" s="26"/>
      <c r="M27" s="26"/>
      <c r="N27" s="26"/>
      <c r="O27" s="26"/>
      <c r="P27" s="26"/>
      <c r="Q27" s="26"/>
      <c r="R27" s="26"/>
      <c r="S27" s="63">
        <v>0.1</v>
      </c>
      <c r="T27" s="60">
        <f t="shared" si="6"/>
        <v>0</v>
      </c>
      <c r="U27" s="56">
        <f t="shared" si="2"/>
        <v>0</v>
      </c>
      <c r="V27" s="66"/>
      <c r="W27" s="67"/>
      <c r="X27" s="66"/>
      <c r="Y27" s="76"/>
      <c r="Z27" s="66"/>
      <c r="AA27" s="77">
        <v>21001180</v>
      </c>
      <c r="AB27" s="66"/>
      <c r="AC27" s="65"/>
      <c r="AD27" s="65"/>
      <c r="AE27" s="65"/>
      <c r="AF27" s="65"/>
    </row>
    <row r="28" spans="1:32" ht="13.5" customHeight="1">
      <c r="A28" s="30"/>
      <c r="B28" s="647" t="s">
        <v>773</v>
      </c>
      <c r="C28" s="647"/>
      <c r="D28" s="21"/>
      <c r="E28" s="29"/>
      <c r="F28" s="22"/>
      <c r="G28" s="23"/>
      <c r="H28" s="24"/>
      <c r="I28" s="23"/>
      <c r="J28" s="23"/>
      <c r="K28" s="23"/>
      <c r="L28" s="23"/>
      <c r="M28" s="24"/>
      <c r="N28" s="23"/>
      <c r="O28" s="23"/>
      <c r="P28" s="23"/>
      <c r="Q28" s="23"/>
      <c r="R28" s="23"/>
      <c r="S28" s="61"/>
      <c r="T28" s="62"/>
      <c r="U28" s="12">
        <f t="shared" si="2"/>
        <v>0</v>
      </c>
      <c r="V28" s="57"/>
      <c r="W28" s="57"/>
      <c r="X28" s="57"/>
      <c r="Y28" s="57"/>
      <c r="Z28" s="57"/>
      <c r="AA28" s="57"/>
      <c r="AB28" s="57"/>
      <c r="AC28" s="57"/>
      <c r="AD28" s="57"/>
      <c r="AE28" s="57"/>
      <c r="AF28" s="57"/>
    </row>
    <row r="29" spans="1:32" ht="13.5" customHeight="1">
      <c r="A29" s="14">
        <v>14120</v>
      </c>
      <c r="B29" s="645" t="s">
        <v>774</v>
      </c>
      <c r="C29" s="645"/>
      <c r="D29" s="25" t="s">
        <v>110</v>
      </c>
      <c r="E29" s="17">
        <v>5</v>
      </c>
      <c r="F29" s="18">
        <f>SUM(G29:R29)</f>
        <v>0</v>
      </c>
      <c r="G29" s="19"/>
      <c r="H29" s="19"/>
      <c r="I29" s="19"/>
      <c r="J29" s="19"/>
      <c r="K29" s="19"/>
      <c r="L29" s="19"/>
      <c r="M29" s="19"/>
      <c r="N29" s="19"/>
      <c r="O29" s="19"/>
      <c r="P29" s="19"/>
      <c r="Q29" s="19"/>
      <c r="R29" s="19"/>
      <c r="S29" s="59">
        <v>0.21</v>
      </c>
      <c r="T29" s="60">
        <f>F29*S29</f>
        <v>0</v>
      </c>
      <c r="U29" s="56">
        <f t="shared" si="2"/>
        <v>0</v>
      </c>
      <c r="W29" s="58"/>
      <c r="AA29" s="73">
        <v>21000324</v>
      </c>
    </row>
    <row r="30" spans="1:32" ht="13.5" customHeight="1">
      <c r="A30" s="14">
        <v>14125</v>
      </c>
      <c r="B30" s="645" t="s">
        <v>775</v>
      </c>
      <c r="C30" s="645"/>
      <c r="D30" s="25" t="s">
        <v>110</v>
      </c>
      <c r="E30" s="17">
        <v>5</v>
      </c>
      <c r="F30" s="18">
        <f>SUM(G30:R30)</f>
        <v>0</v>
      </c>
      <c r="G30" s="19"/>
      <c r="H30" s="19"/>
      <c r="I30" s="19"/>
      <c r="J30" s="19"/>
      <c r="K30" s="19"/>
      <c r="L30" s="19"/>
      <c r="M30" s="19"/>
      <c r="N30" s="19"/>
      <c r="O30" s="19"/>
      <c r="P30" s="19"/>
      <c r="Q30" s="19"/>
      <c r="R30" s="19"/>
      <c r="S30" s="59">
        <v>0.26</v>
      </c>
      <c r="T30" s="60">
        <f>F30*S30</f>
        <v>0</v>
      </c>
      <c r="U30" s="56">
        <f t="shared" si="2"/>
        <v>0</v>
      </c>
      <c r="W30" s="58"/>
      <c r="AA30" s="73">
        <v>21000325</v>
      </c>
    </row>
    <row r="31" spans="1:32" ht="13.5" customHeight="1">
      <c r="A31" s="14">
        <v>14130</v>
      </c>
      <c r="B31" s="645" t="s">
        <v>776</v>
      </c>
      <c r="C31" s="645"/>
      <c r="D31" s="25" t="s">
        <v>110</v>
      </c>
      <c r="E31" s="17">
        <v>5</v>
      </c>
      <c r="F31" s="18">
        <f>SUM(G31:R31)</f>
        <v>0</v>
      </c>
      <c r="G31" s="19"/>
      <c r="H31" s="19"/>
      <c r="I31" s="19"/>
      <c r="J31" s="19"/>
      <c r="K31" s="19"/>
      <c r="L31" s="19"/>
      <c r="M31" s="19"/>
      <c r="N31" s="19"/>
      <c r="O31" s="19"/>
      <c r="P31" s="19"/>
      <c r="Q31" s="19"/>
      <c r="R31" s="19"/>
      <c r="S31" s="59">
        <v>0.36</v>
      </c>
      <c r="T31" s="60">
        <f>F31*S31</f>
        <v>0</v>
      </c>
      <c r="U31" s="56">
        <f t="shared" si="2"/>
        <v>0</v>
      </c>
      <c r="W31" s="58"/>
      <c r="AA31" s="73">
        <v>21000326</v>
      </c>
    </row>
    <row r="32" spans="1:32" ht="13.5" customHeight="1">
      <c r="B32" s="33"/>
      <c r="D32" s="34"/>
      <c r="E32" s="35" t="s">
        <v>777</v>
      </c>
      <c r="F32" s="36">
        <f>U32</f>
        <v>0</v>
      </c>
      <c r="G32" s="37"/>
      <c r="H32" s="37"/>
      <c r="I32" s="37"/>
      <c r="J32" s="37"/>
      <c r="K32" s="37"/>
      <c r="L32" s="37"/>
      <c r="M32" s="37"/>
      <c r="N32" s="37"/>
      <c r="O32" s="37"/>
      <c r="P32" s="37"/>
      <c r="Q32" s="37"/>
      <c r="R32" s="37"/>
      <c r="S32" s="37"/>
      <c r="T32" s="68">
        <f>SUM(T3:T31)</f>
        <v>0</v>
      </c>
      <c r="U32" s="69">
        <f>SUM(U3:U31)</f>
        <v>0</v>
      </c>
      <c r="V32" s="37"/>
      <c r="W32" s="37"/>
      <c r="X32" s="37"/>
      <c r="Y32" s="37"/>
      <c r="Z32" s="37"/>
      <c r="AA32" s="37"/>
      <c r="AB32" s="37"/>
      <c r="AC32" s="37"/>
      <c r="AD32" s="37"/>
      <c r="AE32" s="37"/>
      <c r="AF32" s="37"/>
    </row>
    <row r="33" spans="1:32" ht="13.5" customHeight="1">
      <c r="B33" s="33"/>
      <c r="D33" s="34"/>
      <c r="E33" s="34"/>
      <c r="G33" s="37"/>
      <c r="H33" s="37"/>
      <c r="I33" s="37"/>
      <c r="J33" s="37"/>
      <c r="K33" s="37"/>
      <c r="L33" s="37"/>
      <c r="M33" s="37"/>
      <c r="N33" s="37"/>
      <c r="O33" s="37"/>
      <c r="P33" s="37"/>
      <c r="Q33" s="37"/>
      <c r="R33" s="37"/>
      <c r="S33" s="37"/>
      <c r="T33" s="38"/>
      <c r="U33" s="34"/>
      <c r="V33" s="37"/>
      <c r="W33" s="37"/>
      <c r="X33" s="37"/>
      <c r="Y33" s="37"/>
      <c r="Z33" s="37"/>
      <c r="AA33" s="37"/>
      <c r="AB33" s="37"/>
      <c r="AC33" s="37"/>
      <c r="AD33" s="37"/>
      <c r="AE33" s="37"/>
      <c r="AF33" s="37"/>
    </row>
    <row r="34" spans="1:32" ht="13.5" customHeight="1">
      <c r="A34" s="37"/>
      <c r="B34" s="33"/>
      <c r="C34" s="33"/>
      <c r="D34" s="37"/>
      <c r="E34" s="37"/>
      <c r="F34" s="38"/>
      <c r="G34" s="37"/>
      <c r="H34" s="37"/>
      <c r="I34" s="37"/>
      <c r="J34" s="37"/>
      <c r="K34" s="37"/>
      <c r="L34" s="37"/>
      <c r="M34" s="37"/>
      <c r="N34" s="37"/>
      <c r="O34" s="37"/>
      <c r="P34" s="37"/>
      <c r="Q34" s="37"/>
      <c r="R34" s="37"/>
      <c r="S34" s="37"/>
      <c r="T34" s="37"/>
      <c r="U34" s="70"/>
      <c r="V34" s="37"/>
      <c r="W34" s="37"/>
      <c r="X34" s="37"/>
      <c r="Y34" s="37"/>
      <c r="Z34" s="37"/>
      <c r="AA34" s="37"/>
      <c r="AB34" s="37"/>
      <c r="AC34" s="37"/>
      <c r="AD34" s="37"/>
      <c r="AE34" s="37"/>
      <c r="AF34" s="37"/>
    </row>
  </sheetData>
  <mergeCells count="32">
    <mergeCell ref="F1:N1"/>
    <mergeCell ref="O1:R1"/>
    <mergeCell ref="B3:C3"/>
    <mergeCell ref="B4:C4"/>
    <mergeCell ref="B5:C5"/>
    <mergeCell ref="B1:C2"/>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31:C31"/>
    <mergeCell ref="B26:C26"/>
    <mergeCell ref="B27:C27"/>
    <mergeCell ref="B28:C28"/>
    <mergeCell ref="B29:C29"/>
    <mergeCell ref="B30:C30"/>
  </mergeCells>
  <dataValidations count="1">
    <dataValidation type="list" allowBlank="1" showErrorMessage="1" promptTitle="Select assembled or not" sqref="G4:R31" xr:uid="{00000000-0002-0000-0A00-000001000000}">
      <formula1>"0,1,2,3,4,5,6,6,7,8,9,10,11,12,13,14,15,16,17,18,19,20,21,22,23,24,25,26,27,28,29,30,31,32,33,34,35,36,37,38,39,40,41,42,43,44,45,46,47,48,49,50,51,52,53,54,55,56,57,58,59,60,61,62,63,64,65,66,67,68,69,70,71,72,73,74,75,76,77,78,79,80,81,82,83,84,85,86,87"</formula1>
    </dataValidation>
  </dataValidations>
  <hyperlinks>
    <hyperlink ref="D4" r:id="rId1" xr:uid="{00000000-0004-0000-0A00-000000000000}"/>
    <hyperlink ref="D5" r:id="rId2" xr:uid="{00000000-0004-0000-0A00-000001000000}"/>
    <hyperlink ref="D6" r:id="rId3" xr:uid="{00000000-0004-0000-0A00-000002000000}"/>
    <hyperlink ref="D7" r:id="rId4" xr:uid="{00000000-0004-0000-0A00-000003000000}"/>
    <hyperlink ref="D8" r:id="rId5" xr:uid="{00000000-0004-0000-0A00-000004000000}"/>
    <hyperlink ref="D9" r:id="rId6" xr:uid="{00000000-0004-0000-0A00-000005000000}"/>
    <hyperlink ref="D16" r:id="rId7" xr:uid="{00000000-0004-0000-0A00-000006000000}"/>
    <hyperlink ref="D11:D15" r:id="rId8" display="VIEW" xr:uid="{00000000-0004-0000-0A00-000007000000}"/>
    <hyperlink ref="D31" r:id="rId9" xr:uid="{00000000-0004-0000-0A00-000008000000}"/>
    <hyperlink ref="D29" r:id="rId10" xr:uid="{00000000-0004-0000-0A00-000009000000}"/>
    <hyperlink ref="D30" r:id="rId11" xr:uid="{00000000-0004-0000-0A00-00000A000000}"/>
    <hyperlink ref="D27" r:id="rId12" xr:uid="{00000000-0004-0000-0A00-000010000000}"/>
    <hyperlink ref="D26" r:id="rId13" xr:uid="{00000000-0004-0000-0A00-000011000000}"/>
    <hyperlink ref="D25" r:id="rId14" xr:uid="{00000000-0004-0000-0A00-000012000000}"/>
    <hyperlink ref="D24" r:id="rId15" xr:uid="{00000000-0004-0000-0A00-000013000000}"/>
    <hyperlink ref="D23" r:id="rId16" xr:uid="{00000000-0004-0000-0A00-000014000000}"/>
    <hyperlink ref="D22" r:id="rId17" xr:uid="{00000000-0004-0000-0A00-000015000000}"/>
    <hyperlink ref="D21" r:id="rId18" xr:uid="{00000000-0004-0000-0A00-000016000000}"/>
  </hyperlinks>
  <pageMargins left="0.7" right="0.7" top="0.75" bottom="0.75" header="0.3" footer="0.3"/>
  <pageSetup orientation="portrait"/>
  <drawing r:id="rId19"/>
  <legacyDrawing r:id="rId2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11</vt:i4>
      </vt:variant>
    </vt:vector>
  </HeadingPairs>
  <TitlesOfParts>
    <vt:vector size="11" baseType="lpstr">
      <vt:lpstr>Summary</vt:lpstr>
      <vt:lpstr>HRT by ARTIST</vt:lpstr>
      <vt:lpstr>HRT polyester</vt:lpstr>
      <vt:lpstr>HRT PU</vt:lpstr>
      <vt:lpstr>HRT volumes</vt:lpstr>
      <vt:lpstr>B SPECIAL PU</vt:lpstr>
      <vt:lpstr>Fiction polyester</vt:lpstr>
      <vt:lpstr>Fiction PU</vt:lpstr>
      <vt:lpstr>Fiction volumes</vt:lpstr>
      <vt:lpstr>300 holds PU</vt:lpstr>
      <vt:lpstr>Train and bolts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Pako Kostas</dc:creator>
  <cp:lastModifiedBy>Bonev</cp:lastModifiedBy>
  <cp:lastPrinted>2023-11-08T11:46:00Z</cp:lastPrinted>
  <dcterms:created xsi:type="dcterms:W3CDTF">2020-01-27T16:09:00Z</dcterms:created>
  <dcterms:modified xsi:type="dcterms:W3CDTF">2026-01-19T08:44:55Z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AEFF3C61AB55474D821941492D8B0C40_12</vt:lpwstr>
  </property>
  <property fmtid="{D5CDD505-2E9C-101B-9397-08002B2CF9AE}" pid="3" name="KSOProductBuildVer">
    <vt:lpwstr>1033-12.2.0.16731</vt:lpwstr>
  </property>
</Properties>
</file>